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8115" firstSheet="1" activeTab="1"/>
  </bookViews>
  <sheets>
    <sheet name="MONTHENTRY" sheetId="8" state="hidden" r:id="rId1"/>
    <sheet name="Sum &amp; FG" sheetId="4" r:id="rId2"/>
    <sheet name="State Details" sheetId="12" r:id="rId3"/>
    <sheet name="LGCs Details" sheetId="26" r:id="rId4"/>
    <sheet name="Summary" sheetId="14" r:id="rId5"/>
    <sheet name="Ecology to States" sheetId="13" r:id="rId6"/>
    <sheet name="Ecology to LGCs" sheetId="21" r:id="rId7"/>
    <sheet name="ECOLOGY TO INDIVIDUAL LGCS" sheetId="19" r:id="rId8"/>
  </sheets>
  <definedNames>
    <definedName name="ACCTDATE">#REF!</definedName>
    <definedName name="acctmonth">MONTHENTRY!$F$6</definedName>
    <definedName name="previuosmonth">MONTHENTRY!$B$6</definedName>
    <definedName name="_xlnm.Print_Area" localSheetId="3">'LGCs Details'!$5:$6</definedName>
    <definedName name="_xlnm.Print_Area" localSheetId="2">'State Details'!$A$1:$T$47</definedName>
    <definedName name="_xlnm.Print_Area" localSheetId="1">'Sum &amp; FG'!$A$1:$I$46</definedName>
    <definedName name="_xlnm.Print_Area" localSheetId="4">Summary!$A$2:$J$44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<sst xmlns="http://schemas.openxmlformats.org/spreadsheetml/2006/main" count="2768" uniqueCount="995">
  <si>
    <t>PREVIOUS MONTH</t>
  </si>
  <si>
    <t>CURRENTMONTH</t>
  </si>
  <si>
    <t>YEAR</t>
  </si>
  <si>
    <t>MONTH</t>
  </si>
  <si>
    <t>DAY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</si>
  <si>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</si>
  <si>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</si>
  <si>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</si>
  <si>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</si>
  <si>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</si>
  <si>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</si>
  <si>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</si>
  <si>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</si>
  <si>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</si>
  <si>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</si>
  <si>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</si>
  <si>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</si>
  <si>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Office of the Accountant General of the Federation</t>
  </si>
  <si>
    <t xml:space="preserve">  Federation Account Department</t>
  </si>
  <si>
    <t>Table I</t>
  </si>
  <si>
    <t>Summary of Gross Revenue Allocation by Federation Account Allocation Committee for the Month of  April, 2026 Shared in May, 2026</t>
  </si>
  <si>
    <t>S/n</t>
  </si>
  <si>
    <t>Beneficiaries</t>
  </si>
  <si>
    <t>Statutory</t>
  </si>
  <si>
    <t>Augmentation of ₦250 Billion for the month of May, 2025</t>
  </si>
  <si>
    <t>Value Added Tax (VAT)</t>
  </si>
  <si>
    <t>Total</t>
  </si>
  <si>
    <t>₦</t>
  </si>
  <si>
    <t>FGN (see Table II)</t>
  </si>
  <si>
    <t>State (see Table III)</t>
  </si>
  <si>
    <t>LGCs (see Table IV)</t>
  </si>
  <si>
    <t>13% Derivation Fund</t>
  </si>
  <si>
    <t xml:space="preserve"> Cost of Collections - NRS</t>
  </si>
  <si>
    <t xml:space="preserve"> Cost of Collections - NUPRC</t>
  </si>
  <si>
    <t>Transfer to MDGIF</t>
  </si>
  <si>
    <t xml:space="preserve">13% Refunds on Subsidy, Priority Projects </t>
  </si>
  <si>
    <t>North East Development Commission</t>
  </si>
  <si>
    <t xml:space="preserve">Military Intervention Fund </t>
  </si>
  <si>
    <t>Transfer to NSIA</t>
  </si>
  <si>
    <t>0.5% Deduction from Non-Oil Revenue to RMAFC</t>
  </si>
  <si>
    <t>Infrastructure Development Fund to States</t>
  </si>
  <si>
    <t>Deduction to Non-Oil Excess Revenue Account</t>
  </si>
  <si>
    <t>TOTAL</t>
  </si>
  <si>
    <t>Table II</t>
  </si>
  <si>
    <t>Summary of Gross Revenue Allocation to FGN by Federation Account Allocation Committee for the Month of  April, 2026 Shared in May, 2026</t>
  </si>
  <si>
    <t>Gross Statutory Allocation</t>
  </si>
  <si>
    <t>Total Deduction</t>
  </si>
  <si>
    <t>Net Statutory Allocation</t>
  </si>
  <si>
    <t>Value Added Tax</t>
  </si>
  <si>
    <t>FGN (CRF Account)</t>
  </si>
  <si>
    <t>Share of Derivation &amp; Ecology</t>
  </si>
  <si>
    <t>Stabilization</t>
  </si>
  <si>
    <t>Development of Natural Resources</t>
  </si>
  <si>
    <t>FCT-Abuja</t>
  </si>
  <si>
    <r>
      <rPr>
        <sz val="16"/>
        <rFont val="Times New Roman"/>
        <charset val="134"/>
      </rPr>
      <t xml:space="preserve">Source: </t>
    </r>
    <r>
      <rPr>
        <b/>
        <sz val="16"/>
        <rFont val="Times New Roman"/>
        <charset val="134"/>
      </rPr>
      <t>Office of the Accountant-General of the Federation</t>
    </r>
  </si>
  <si>
    <t>……………………………………………………………</t>
  </si>
  <si>
    <t>Mr. Taiwo Oyedele</t>
  </si>
  <si>
    <t>Hon. Minister of Finance and Coordinating Minister of the Economy</t>
  </si>
  <si>
    <t>Abuja. Nigeria.</t>
  </si>
  <si>
    <t>Office  of the Accountant General of the Federation</t>
  </si>
  <si>
    <t>Federation Account Department</t>
  </si>
  <si>
    <t>Table III</t>
  </si>
  <si>
    <t>Distribution of Revenue Allocation to State Governments by Federation Account Allocation Committee for the month of April, 2026 Shared in May, 2026</t>
  </si>
  <si>
    <t>6=4+5</t>
  </si>
  <si>
    <t>10=6-(7+8+9)</t>
  </si>
  <si>
    <t>18=6+11+12+15</t>
  </si>
  <si>
    <t>19=10+11+14+17</t>
  </si>
  <si>
    <t>No. of LGCs</t>
  </si>
  <si>
    <t>Statutory Allocation</t>
  </si>
  <si>
    <t>13% Share of Derivation (Net)</t>
  </si>
  <si>
    <t>Gross Total</t>
  </si>
  <si>
    <t>Deductions</t>
  </si>
  <si>
    <t>Augmentation of '₦250Billion from Non Oil Revenue for the month of May, 2026</t>
  </si>
  <si>
    <t>TOTAL Share of Ecology</t>
  </si>
  <si>
    <t>Transfer of 50% Share of Ecology to NDDC/HYPPADEC</t>
  </si>
  <si>
    <t>Net Share of Ecology</t>
  </si>
  <si>
    <t>Gross VAT Allocation</t>
  </si>
  <si>
    <t>VAT Deduction</t>
  </si>
  <si>
    <t>Net VAT Allocation</t>
  </si>
  <si>
    <t>Total Gross Amount</t>
  </si>
  <si>
    <t>Total Net Amount</t>
  </si>
  <si>
    <t>External Debt</t>
  </si>
  <si>
    <t>Contractual Obligation (ISPO)</t>
  </si>
  <si>
    <t xml:space="preserve">Other Deductions   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</si>
  <si>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</si>
  <si>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</si>
  <si>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</si>
  <si>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</si>
  <si>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</si>
  <si>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</si>
  <si>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</si>
  <si>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</si>
  <si>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</si>
  <si>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</si>
  <si>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</si>
  <si>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</si>
  <si>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</si>
  <si>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</si>
  <si>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</si>
  <si>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</si>
  <si>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</si>
  <si>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</si>
  <si>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</si>
  <si>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</si>
  <si>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</si>
  <si>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</si>
  <si>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</si>
  <si>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</si>
  <si>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</si>
  <si>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</si>
  <si>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</si>
  <si>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</si>
  <si>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</si>
  <si>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</si>
  <si>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</si>
  <si>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</si>
  <si>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</si>
  <si>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</si>
  <si>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</si>
  <si>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</si>
  <si>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Office of the Accountant-General of the Federation</t>
  </si>
  <si>
    <t xml:space="preserve"> Distribution  of Revenue Allocation to Local Government Councils by Federation Account Allocation Committee for the Month of April, 2026 Shared in May, 2026</t>
  </si>
  <si>
    <t>States</t>
  </si>
  <si>
    <t>Local Government Councils</t>
  </si>
  <si>
    <t>Deduction</t>
  </si>
  <si>
    <t>Total Net Allocation</t>
  </si>
  <si>
    <t>State</t>
  </si>
  <si>
    <t>ABA NORTH</t>
  </si>
  <si>
    <t>KUNCHI</t>
  </si>
  <si>
    <t>ABA SOUTH</t>
  </si>
  <si>
    <t>KURA</t>
  </si>
  <si>
    <t>AROCHUKWU</t>
  </si>
  <si>
    <t>MADOBI</t>
  </si>
  <si>
    <t>BENDE</t>
  </si>
  <si>
    <t>MAKODA</t>
  </si>
  <si>
    <t>IKWUANO</t>
  </si>
  <si>
    <t>MINJIBIR</t>
  </si>
  <si>
    <t>ISIALA NGWA NORTH</t>
  </si>
  <si>
    <t>ISIALA NGWA SOUTH</t>
  </si>
  <si>
    <t>RANO</t>
  </si>
  <si>
    <t>ISUIKWUATO</t>
  </si>
  <si>
    <t>RIMIN GADO</t>
  </si>
  <si>
    <t>NNEOCHI</t>
  </si>
  <si>
    <t>ROGO</t>
  </si>
  <si>
    <t>OBIOMA NGWA</t>
  </si>
  <si>
    <t>SHANONO</t>
  </si>
  <si>
    <t>OHAFIA</t>
  </si>
  <si>
    <t>SUMAILA</t>
  </si>
  <si>
    <t>OSISIOMA</t>
  </si>
  <si>
    <t>TAKAI</t>
  </si>
  <si>
    <t>UGWUNAGBO</t>
  </si>
  <si>
    <t>TARAUNI</t>
  </si>
  <si>
    <t>UKWA EAST</t>
  </si>
  <si>
    <t>TOFA</t>
  </si>
  <si>
    <t>UKWA WEST</t>
  </si>
  <si>
    <t>TSANYAWA</t>
  </si>
  <si>
    <t>UMUAHIA NORTH</t>
  </si>
  <si>
    <t>TUDUN WADA</t>
  </si>
  <si>
    <t>UMUAHIA SOUTH</t>
  </si>
  <si>
    <t>UNGOGO</t>
  </si>
  <si>
    <t>ABIA TOTAL</t>
  </si>
  <si>
    <t>WARAWA</t>
  </si>
  <si>
    <t xml:space="preserve">ADAMAWA </t>
  </si>
  <si>
    <t>DEMSA</t>
  </si>
  <si>
    <t>WUDIL</t>
  </si>
  <si>
    <t>FUFORE</t>
  </si>
  <si>
    <t>KANO TOTAL</t>
  </si>
  <si>
    <t>GANYE</t>
  </si>
  <si>
    <t>BAKORI</t>
  </si>
  <si>
    <t>GIREI</t>
  </si>
  <si>
    <t>BATAGARAWA</t>
  </si>
  <si>
    <t>GOMBI</t>
  </si>
  <si>
    <t>BATSARI</t>
  </si>
  <si>
    <t>GUYUK</t>
  </si>
  <si>
    <t>BAURE</t>
  </si>
  <si>
    <t>HONG</t>
  </si>
  <si>
    <t>BINDAWA</t>
  </si>
  <si>
    <t>JADA</t>
  </si>
  <si>
    <t>CHARANCHI</t>
  </si>
  <si>
    <t>YOLA-NORTH</t>
  </si>
  <si>
    <t>DAN-MUSA</t>
  </si>
  <si>
    <t>LAMURDE</t>
  </si>
  <si>
    <t>DANDUME</t>
  </si>
  <si>
    <t>MADAGALI</t>
  </si>
  <si>
    <t>DANJA</t>
  </si>
  <si>
    <t>MAIHA</t>
  </si>
  <si>
    <t>DAURA</t>
  </si>
  <si>
    <t>MAYO-BELWA</t>
  </si>
  <si>
    <t>DUTSI</t>
  </si>
  <si>
    <t>MICHIKA</t>
  </si>
  <si>
    <t>DUTSINMA</t>
  </si>
  <si>
    <t>MUBI NORTH</t>
  </si>
  <si>
    <t>FASKARI</t>
  </si>
  <si>
    <t>MUBI SOUTH</t>
  </si>
  <si>
    <t>FUNTUA</t>
  </si>
  <si>
    <t>NUMAN</t>
  </si>
  <si>
    <t>INGAWA</t>
  </si>
  <si>
    <t>SHELLENG</t>
  </si>
  <si>
    <t>JIBIA</t>
  </si>
  <si>
    <t>SONG</t>
  </si>
  <si>
    <t>KAFUR</t>
  </si>
  <si>
    <t>TOUNGO</t>
  </si>
  <si>
    <t>KAITA</t>
  </si>
  <si>
    <t>YOLA-SOUTH</t>
  </si>
  <si>
    <t>KANKARA</t>
  </si>
  <si>
    <t>ADAMAWA TOTAL</t>
  </si>
  <si>
    <t>KANKIA</t>
  </si>
  <si>
    <t xml:space="preserve">AKWA IBOM </t>
  </si>
  <si>
    <t>ABAK</t>
  </si>
  <si>
    <t>EASTERN OBOLO</t>
  </si>
  <si>
    <t>KURFI</t>
  </si>
  <si>
    <t>EKET</t>
  </si>
  <si>
    <t>KUSADA</t>
  </si>
  <si>
    <t>EKPE ATAI</t>
  </si>
  <si>
    <t>MAIADUA</t>
  </si>
  <si>
    <t>ESSIEN UDIM</t>
  </si>
  <si>
    <t>MALUMFASHI</t>
  </si>
  <si>
    <t>ETIM EKPO</t>
  </si>
  <si>
    <t>MANI</t>
  </si>
  <si>
    <t>ETINAN</t>
  </si>
  <si>
    <t>MASHI</t>
  </si>
  <si>
    <t>IBENO</t>
  </si>
  <si>
    <t>MATAZU</t>
  </si>
  <si>
    <t>IBESIKPO ASUTAN</t>
  </si>
  <si>
    <t>MUSAWA</t>
  </si>
  <si>
    <t>IBIONO IBOM</t>
  </si>
  <si>
    <t>RIMI</t>
  </si>
  <si>
    <t>IKA</t>
  </si>
  <si>
    <t>SABUWA</t>
  </si>
  <si>
    <t>IKONO</t>
  </si>
  <si>
    <t>SAFANA</t>
  </si>
  <si>
    <t>IKOT ABASI</t>
  </si>
  <si>
    <t>SANDAMU</t>
  </si>
  <si>
    <t>IKOT EKPENE</t>
  </si>
  <si>
    <t>ZANGO</t>
  </si>
  <si>
    <t>INI</t>
  </si>
  <si>
    <t>KATSINA TOTAL</t>
  </si>
  <si>
    <t>ITU</t>
  </si>
  <si>
    <t>ALIERU</t>
  </si>
  <si>
    <t>MBO</t>
  </si>
  <si>
    <t>AREWA</t>
  </si>
  <si>
    <t>MKPAT ENIN</t>
  </si>
  <si>
    <t>ARGUNGU</t>
  </si>
  <si>
    <t>NSIT IBOM</t>
  </si>
  <si>
    <t>AUGIE</t>
  </si>
  <si>
    <t>NSIT UBIUM</t>
  </si>
  <si>
    <t>BAGUDO</t>
  </si>
  <si>
    <t>OBAT AKARA</t>
  </si>
  <si>
    <t>BIRNIN -KEBBI</t>
  </si>
  <si>
    <t>OKOBO</t>
  </si>
  <si>
    <t>BUNZA</t>
  </si>
  <si>
    <t>ONNA</t>
  </si>
  <si>
    <t>DANDI KAMBA</t>
  </si>
  <si>
    <t>ORON</t>
  </si>
  <si>
    <t>DANKO /WASAGU</t>
  </si>
  <si>
    <t>ORUK ANAM</t>
  </si>
  <si>
    <t>FAKAI</t>
  </si>
  <si>
    <t>UDUNG UKO</t>
  </si>
  <si>
    <t>GWANDU</t>
  </si>
  <si>
    <t>UKANAFUN</t>
  </si>
  <si>
    <t>JEGA</t>
  </si>
  <si>
    <t>UQUO</t>
  </si>
  <si>
    <t>KALGO</t>
  </si>
  <si>
    <t>URUAN</t>
  </si>
  <si>
    <t>KOKO/BESSE</t>
  </si>
  <si>
    <t>URUE OFFONG/ORUK</t>
  </si>
  <si>
    <t>MAIYAMA</t>
  </si>
  <si>
    <t>UYO</t>
  </si>
  <si>
    <t>NGASKI</t>
  </si>
  <si>
    <t>AKWA IBOM TOTAL</t>
  </si>
  <si>
    <t>SAKABA</t>
  </si>
  <si>
    <t xml:space="preserve">ANAMBRA </t>
  </si>
  <si>
    <t>AGUATA</t>
  </si>
  <si>
    <t>SHANGA</t>
  </si>
  <si>
    <t>ANAMBRA EAST</t>
  </si>
  <si>
    <t>SURU</t>
  </si>
  <si>
    <t>ANAMBRA WEST</t>
  </si>
  <si>
    <t>YAURI</t>
  </si>
  <si>
    <t>ANIOCHA</t>
  </si>
  <si>
    <t>ZURU</t>
  </si>
  <si>
    <t>AWKA NORTH</t>
  </si>
  <si>
    <t>KEBBI TOTAL</t>
  </si>
  <si>
    <t>AWKA SOUTH</t>
  </si>
  <si>
    <t>ADAVI</t>
  </si>
  <si>
    <t>AYAMELUM</t>
  </si>
  <si>
    <t>AJAOKUTA</t>
  </si>
  <si>
    <t>DUNUKOFIA</t>
  </si>
  <si>
    <t>ANKPA</t>
  </si>
  <si>
    <t>EKWUSIGWO</t>
  </si>
  <si>
    <t>BASSA</t>
  </si>
  <si>
    <t>IDEMILI NORTH</t>
  </si>
  <si>
    <t>DEKINA</t>
  </si>
  <si>
    <t>IDEMILI SOUTH</t>
  </si>
  <si>
    <t>IBAJI</t>
  </si>
  <si>
    <t>IHIALA</t>
  </si>
  <si>
    <t>IDAH</t>
  </si>
  <si>
    <t>NJIKOKA</t>
  </si>
  <si>
    <t>IGALAMELA</t>
  </si>
  <si>
    <t>NNEWI NORTH</t>
  </si>
  <si>
    <t>IJUMU</t>
  </si>
  <si>
    <t>NNEWI SOUTH</t>
  </si>
  <si>
    <t>KABBA/BUNU</t>
  </si>
  <si>
    <t>OGBARU</t>
  </si>
  <si>
    <t>ONISHA NORTH</t>
  </si>
  <si>
    <t>KOTON KARFE</t>
  </si>
  <si>
    <t>ONISHA SOUTH</t>
  </si>
  <si>
    <t>MOPA-MURO</t>
  </si>
  <si>
    <t>ORUMBA NORTH</t>
  </si>
  <si>
    <t>OFU</t>
  </si>
  <si>
    <t>ORUMBA SOUTH</t>
  </si>
  <si>
    <t>OGORI/MAGONGO</t>
  </si>
  <si>
    <t>OYI</t>
  </si>
  <si>
    <t>OKEHI</t>
  </si>
  <si>
    <t>ANAMBRA TOTAL</t>
  </si>
  <si>
    <t>OKENE</t>
  </si>
  <si>
    <t xml:space="preserve">BAUCHI </t>
  </si>
  <si>
    <t>ALKALERI</t>
  </si>
  <si>
    <t>OLAMABORO</t>
  </si>
  <si>
    <t>OMALA</t>
  </si>
  <si>
    <t>BOGORO</t>
  </si>
  <si>
    <t>YAGBA EAST</t>
  </si>
  <si>
    <t>DAMBAN</t>
  </si>
  <si>
    <t>YAGBA WEST</t>
  </si>
  <si>
    <t>DARAZO</t>
  </si>
  <si>
    <t>KOGI TOTAL</t>
  </si>
  <si>
    <t>DASS</t>
  </si>
  <si>
    <t>ASA</t>
  </si>
  <si>
    <t>GAMAWA</t>
  </si>
  <si>
    <t>BARUTEN</t>
  </si>
  <si>
    <t>GANJUWA</t>
  </si>
  <si>
    <t>EDU</t>
  </si>
  <si>
    <t>GIADE</t>
  </si>
  <si>
    <t>I/GADAU</t>
  </si>
  <si>
    <t>IFELODUN</t>
  </si>
  <si>
    <t>JAMA'ARE</t>
  </si>
  <si>
    <t>ILORIN EAST</t>
  </si>
  <si>
    <t>KATAGUM</t>
  </si>
  <si>
    <t>ILORIN SOUTH</t>
  </si>
  <si>
    <t>KIRFI</t>
  </si>
  <si>
    <t>ILORIN WEST</t>
  </si>
  <si>
    <t>MISAU</t>
  </si>
  <si>
    <t>IREPODUN</t>
  </si>
  <si>
    <t>NINGI</t>
  </si>
  <si>
    <t>KAI AMA</t>
  </si>
  <si>
    <t>SHIRA</t>
  </si>
  <si>
    <t>MORO</t>
  </si>
  <si>
    <t>TAFAWA BALEWA</t>
  </si>
  <si>
    <t>OFFA</t>
  </si>
  <si>
    <t>TORO</t>
  </si>
  <si>
    <t>OKE-ERO</t>
  </si>
  <si>
    <t>WARJI</t>
  </si>
  <si>
    <t>OSIN</t>
  </si>
  <si>
    <t>ZAKI</t>
  </si>
  <si>
    <t>OYUN</t>
  </si>
  <si>
    <t>BAUCHI TOTAL</t>
  </si>
  <si>
    <t>PATEGI</t>
  </si>
  <si>
    <t xml:space="preserve">BAYELSA </t>
  </si>
  <si>
    <t>BRASS</t>
  </si>
  <si>
    <t>KWARA TOTAL</t>
  </si>
  <si>
    <t>EKERMOR</t>
  </si>
  <si>
    <t>AGEGE</t>
  </si>
  <si>
    <t>KOLOKUMA/OPOKUMA</t>
  </si>
  <si>
    <t>AJEROMI/IFELODUN</t>
  </si>
  <si>
    <t>NEMBE</t>
  </si>
  <si>
    <t>ALIMOSHO</t>
  </si>
  <si>
    <t>OGBIA</t>
  </si>
  <si>
    <t>AMOWO-ODOFIN</t>
  </si>
  <si>
    <t>SAGBAMA</t>
  </si>
  <si>
    <t>APAPA</t>
  </si>
  <si>
    <t>SOUTHERN IJAW</t>
  </si>
  <si>
    <t>BADAGRY</t>
  </si>
  <si>
    <t>YENAGOA</t>
  </si>
  <si>
    <t>EPE</t>
  </si>
  <si>
    <t>BAYELSA TOTAL</t>
  </si>
  <si>
    <t>ETI-OSA</t>
  </si>
  <si>
    <t xml:space="preserve">BENUE </t>
  </si>
  <si>
    <t>ADO</t>
  </si>
  <si>
    <t>IBEJU-LEKKI</t>
  </si>
  <si>
    <t>AGATU</t>
  </si>
  <si>
    <t>IFAKO/IJAYE</t>
  </si>
  <si>
    <t>APA</t>
  </si>
  <si>
    <t>IKEJA</t>
  </si>
  <si>
    <t>BURUKU</t>
  </si>
  <si>
    <t>IKORODU</t>
  </si>
  <si>
    <t>GBOKO</t>
  </si>
  <si>
    <t>KOSOFE</t>
  </si>
  <si>
    <t>GUMA</t>
  </si>
  <si>
    <t>LAGOS ISLAND</t>
  </si>
  <si>
    <t>GWER EAST</t>
  </si>
  <si>
    <t>LAGOS MAINLAND</t>
  </si>
  <si>
    <t>GWER WEST</t>
  </si>
  <si>
    <t>MUSHIN</t>
  </si>
  <si>
    <t>KATSINA ALA</t>
  </si>
  <si>
    <t>OJO</t>
  </si>
  <si>
    <t>KONSHISHA</t>
  </si>
  <si>
    <t>OSHODI/ISOLO</t>
  </si>
  <si>
    <t>KWANDE</t>
  </si>
  <si>
    <t>SOMOLU</t>
  </si>
  <si>
    <t>LOGO</t>
  </si>
  <si>
    <t>SURULERE</t>
  </si>
  <si>
    <t>MAKURDI</t>
  </si>
  <si>
    <t>LAGOS TOTAL</t>
  </si>
  <si>
    <t>OBI</t>
  </si>
  <si>
    <t>AKWANGA</t>
  </si>
  <si>
    <t>OGBADIBO</t>
  </si>
  <si>
    <t>AWE</t>
  </si>
  <si>
    <t>OHIMINI</t>
  </si>
  <si>
    <t>DOMA</t>
  </si>
  <si>
    <t>OJU</t>
  </si>
  <si>
    <t>KARU</t>
  </si>
  <si>
    <t>OKPOKWU</t>
  </si>
  <si>
    <t>KEANA</t>
  </si>
  <si>
    <t>OTUKPO</t>
  </si>
  <si>
    <t>KEFFI</t>
  </si>
  <si>
    <t>TARKA</t>
  </si>
  <si>
    <t>KOKONA</t>
  </si>
  <si>
    <t>UKUM</t>
  </si>
  <si>
    <t>LAFIA</t>
  </si>
  <si>
    <t>USHONGO</t>
  </si>
  <si>
    <t>NASARAWA</t>
  </si>
  <si>
    <t>VANDEIKYA</t>
  </si>
  <si>
    <t>NASARAWA EGGON</t>
  </si>
  <si>
    <t>BENUE TOTAL</t>
  </si>
  <si>
    <t xml:space="preserve">BORNO </t>
  </si>
  <si>
    <t>ABADAN</t>
  </si>
  <si>
    <t>TOTO</t>
  </si>
  <si>
    <t>ASKIRA UBA</t>
  </si>
  <si>
    <t>WAMBA</t>
  </si>
  <si>
    <t>BAMA</t>
  </si>
  <si>
    <t>NASSARAWA TOTAL</t>
  </si>
  <si>
    <t>BAYO</t>
  </si>
  <si>
    <t>AGAIE</t>
  </si>
  <si>
    <t>BIU</t>
  </si>
  <si>
    <t>AGWARA</t>
  </si>
  <si>
    <t>CHIBOK</t>
  </si>
  <si>
    <t>BIDA</t>
  </si>
  <si>
    <t>DAMBOA</t>
  </si>
  <si>
    <t>BORGU</t>
  </si>
  <si>
    <t>DIKWA</t>
  </si>
  <si>
    <t>BOSSO</t>
  </si>
  <si>
    <t>GUBIO</t>
  </si>
  <si>
    <t>EDATI</t>
  </si>
  <si>
    <t>GUZAMALA</t>
  </si>
  <si>
    <t>GBAKO</t>
  </si>
  <si>
    <t>GWOZA</t>
  </si>
  <si>
    <t>GURARA</t>
  </si>
  <si>
    <t>HAWUL</t>
  </si>
  <si>
    <t>KATCHA</t>
  </si>
  <si>
    <t>JERE</t>
  </si>
  <si>
    <t>KONTAGORA</t>
  </si>
  <si>
    <t>KAGA</t>
  </si>
  <si>
    <t>LAPAI</t>
  </si>
  <si>
    <t>KALA BALGE</t>
  </si>
  <si>
    <t>LAVUN</t>
  </si>
  <si>
    <t>KONDUGA</t>
  </si>
  <si>
    <t>MAGAMA</t>
  </si>
  <si>
    <t>KUKAWA</t>
  </si>
  <si>
    <t>MARIGA</t>
  </si>
  <si>
    <t>KWAYA KUSAR</t>
  </si>
  <si>
    <t>MASHEGU</t>
  </si>
  <si>
    <t>MAFA</t>
  </si>
  <si>
    <t>MINNA</t>
  </si>
  <si>
    <t>MAGUMERI</t>
  </si>
  <si>
    <t>MOKWA</t>
  </si>
  <si>
    <t>MAIDUGURI METRO</t>
  </si>
  <si>
    <t>MUYA</t>
  </si>
  <si>
    <t>MARTE</t>
  </si>
  <si>
    <t>PAIKORO</t>
  </si>
  <si>
    <t>MOBBAR</t>
  </si>
  <si>
    <t>RAFI</t>
  </si>
  <si>
    <t>MONGUNO</t>
  </si>
  <si>
    <t>RIJAU</t>
  </si>
  <si>
    <t>NGALA</t>
  </si>
  <si>
    <t>SHIRORO</t>
  </si>
  <si>
    <t>NGANZAI</t>
  </si>
  <si>
    <t>SULEJA</t>
  </si>
  <si>
    <t>SHANI</t>
  </si>
  <si>
    <t>TAFA</t>
  </si>
  <si>
    <t>BORNO TOTAL</t>
  </si>
  <si>
    <t>WUSHISHI</t>
  </si>
  <si>
    <t xml:space="preserve">CROSS RIVER </t>
  </si>
  <si>
    <t>ABI</t>
  </si>
  <si>
    <t>NIGER TOTAL</t>
  </si>
  <si>
    <t>AKAMKPA</t>
  </si>
  <si>
    <t>ABEOKUTA NORTH</t>
  </si>
  <si>
    <t>AKPABUYO</t>
  </si>
  <si>
    <t>ABEOKUTA SOUTH</t>
  </si>
  <si>
    <t>BAKASSI</t>
  </si>
  <si>
    <t>ADO-ODO/OTA</t>
  </si>
  <si>
    <t>BEKWARA</t>
  </si>
  <si>
    <t>EGBADO NORTH</t>
  </si>
  <si>
    <t>BIASE</t>
  </si>
  <si>
    <t>EGBADO SOUTH</t>
  </si>
  <si>
    <t>BOKI</t>
  </si>
  <si>
    <t>EWEKORO</t>
  </si>
  <si>
    <t>CALABAR MUNICIPAL</t>
  </si>
  <si>
    <t>REMO NORTH</t>
  </si>
  <si>
    <t>CALABAR SOUTH</t>
  </si>
  <si>
    <t>IFO</t>
  </si>
  <si>
    <t>ETUNG</t>
  </si>
  <si>
    <t>IJEBU EAST</t>
  </si>
  <si>
    <t>IKOM</t>
  </si>
  <si>
    <t>IJEBU NORTH</t>
  </si>
  <si>
    <t>OBANLIKU</t>
  </si>
  <si>
    <t>IJEBU ODE</t>
  </si>
  <si>
    <t>OBUBRA</t>
  </si>
  <si>
    <t>IKENNE</t>
  </si>
  <si>
    <t>OBUDU</t>
  </si>
  <si>
    <t>IJEBU NORTH EAST</t>
  </si>
  <si>
    <t>ODUKPANI</t>
  </si>
  <si>
    <t>IMEKO-AFON</t>
  </si>
  <si>
    <t>OGAJA</t>
  </si>
  <si>
    <t>IPOKIA</t>
  </si>
  <si>
    <t>YAKURR</t>
  </si>
  <si>
    <t>OBAFEMI/OWODE</t>
  </si>
  <si>
    <t>YALA</t>
  </si>
  <si>
    <t>ODEDAH</t>
  </si>
  <si>
    <t>CROSS RIVER TOTAL</t>
  </si>
  <si>
    <t>ODOGBOLU</t>
  </si>
  <si>
    <t xml:space="preserve">DELTA </t>
  </si>
  <si>
    <t>ANIOCHA NORTH</t>
  </si>
  <si>
    <t>OGUN WATERSIDE</t>
  </si>
  <si>
    <t>ANIOCHA SOUTH</t>
  </si>
  <si>
    <t>SHAGAMU</t>
  </si>
  <si>
    <t>BOMADI</t>
  </si>
  <si>
    <t>OGUN TOTAL</t>
  </si>
  <si>
    <t>BURUTU</t>
  </si>
  <si>
    <t>AKOKO NORTH EAST</t>
  </si>
  <si>
    <t>ETHIOPE EAST</t>
  </si>
  <si>
    <t>AKOKO NORTH WEST</t>
  </si>
  <si>
    <t>ETHIOPE WEST</t>
  </si>
  <si>
    <t>AKOKO SOUTH WEST</t>
  </si>
  <si>
    <t>IKA NORTH EAST</t>
  </si>
  <si>
    <t>AKOKO SOUTH EAST</t>
  </si>
  <si>
    <t>IKA SOUTH</t>
  </si>
  <si>
    <t>AKURE NORTH</t>
  </si>
  <si>
    <t>ISOKO NORTH</t>
  </si>
  <si>
    <t>AKURE SOUTH</t>
  </si>
  <si>
    <t>ISOKO SOUTH</t>
  </si>
  <si>
    <t>IDANRE</t>
  </si>
  <si>
    <t>NDOKWA EAST</t>
  </si>
  <si>
    <t>IFEDORE</t>
  </si>
  <si>
    <t>NDOKWA WEST</t>
  </si>
  <si>
    <t>OKITIPUPA</t>
  </si>
  <si>
    <t>OKPE</t>
  </si>
  <si>
    <t>ILAJE</t>
  </si>
  <si>
    <t>OSHIMILI NORTH</t>
  </si>
  <si>
    <t>ESE-EDO</t>
  </si>
  <si>
    <t>OSHIMILI SOUTH</t>
  </si>
  <si>
    <t>ILE-OLUJI-OKEIGBO</t>
  </si>
  <si>
    <t>PATANI</t>
  </si>
  <si>
    <t>IRELE</t>
  </si>
  <si>
    <t>SAPELE</t>
  </si>
  <si>
    <t>ODIGBO</t>
  </si>
  <si>
    <t>UDU</t>
  </si>
  <si>
    <t>ONDO EAST</t>
  </si>
  <si>
    <t>UGHELLI NORTH</t>
  </si>
  <si>
    <t>ONDO WEST</t>
  </si>
  <si>
    <t>UGHELLI SOUTH</t>
  </si>
  <si>
    <t>OSE</t>
  </si>
  <si>
    <t>UKWUANI</t>
  </si>
  <si>
    <t>OWO</t>
  </si>
  <si>
    <t>UVWIE</t>
  </si>
  <si>
    <t>ONDO TOTAL</t>
  </si>
  <si>
    <t>WARRI SOUTH</t>
  </si>
  <si>
    <t>ATAKUMOSA EAST</t>
  </si>
  <si>
    <t>WARRI NORTH</t>
  </si>
  <si>
    <t>ATAKUMOSA WEST</t>
  </si>
  <si>
    <t>WARRI SOUTH-WEST</t>
  </si>
  <si>
    <t>AIYEDADE</t>
  </si>
  <si>
    <t>DELTA TOTAL</t>
  </si>
  <si>
    <t>AIYEDIRE</t>
  </si>
  <si>
    <t xml:space="preserve">EBONYI </t>
  </si>
  <si>
    <t>ABAKALIKI</t>
  </si>
  <si>
    <t>BOLUWADURO</t>
  </si>
  <si>
    <t>AFIKPO NORTH</t>
  </si>
  <si>
    <t>BORIPE</t>
  </si>
  <si>
    <t xml:space="preserve">AFIKPO SOUTH </t>
  </si>
  <si>
    <t>EDE NORTH</t>
  </si>
  <si>
    <t>EDE SOUTH</t>
  </si>
  <si>
    <t>EZZA NORTH</t>
  </si>
  <si>
    <t>EGBEDORE</t>
  </si>
  <si>
    <t>EZZA SOUTH</t>
  </si>
  <si>
    <t>EJIGBO</t>
  </si>
  <si>
    <t>IKWO</t>
  </si>
  <si>
    <t>IFE CENTRAL</t>
  </si>
  <si>
    <t>ISHIELU</t>
  </si>
  <si>
    <t>IFE EAST</t>
  </si>
  <si>
    <t>IVO</t>
  </si>
  <si>
    <t>IFE NORTH</t>
  </si>
  <si>
    <t>IZZI</t>
  </si>
  <si>
    <t>IFE SOUTH</t>
  </si>
  <si>
    <t>OHAOZARA</t>
  </si>
  <si>
    <t>IFEDAYO</t>
  </si>
  <si>
    <t>OHAUKWU</t>
  </si>
  <si>
    <t>ONICHA</t>
  </si>
  <si>
    <t>ILA</t>
  </si>
  <si>
    <t>EBONYI TOTAL</t>
  </si>
  <si>
    <t>ILESHA EAST</t>
  </si>
  <si>
    <t>EDO TOTAL</t>
  </si>
  <si>
    <t>AKOKO EDO</t>
  </si>
  <si>
    <t>ILESHA WEST</t>
  </si>
  <si>
    <t>EGOR</t>
  </si>
  <si>
    <t>ESAN CENTRAL</t>
  </si>
  <si>
    <t>IREWOLE</t>
  </si>
  <si>
    <t>ESAN NORTH EAST</t>
  </si>
  <si>
    <t>ISOKAN</t>
  </si>
  <si>
    <t>ESAN SOUTH EAST</t>
  </si>
  <si>
    <t>IWO</t>
  </si>
  <si>
    <t>ESAN WEST</t>
  </si>
  <si>
    <t>OBOKUN</t>
  </si>
  <si>
    <t>ETSAKO CENTRAL</t>
  </si>
  <si>
    <t>ODO-OTIN</t>
  </si>
  <si>
    <t>ETSAKO EAST</t>
  </si>
  <si>
    <t>OLA-OLUWA</t>
  </si>
  <si>
    <t>ETSAKO WEST</t>
  </si>
  <si>
    <t>OLORUNDA</t>
  </si>
  <si>
    <t>IGUEBEN</t>
  </si>
  <si>
    <t>ORIADE</t>
  </si>
  <si>
    <t>IKPOBA OKHA</t>
  </si>
  <si>
    <t>OROLU</t>
  </si>
  <si>
    <t>OREDO</t>
  </si>
  <si>
    <t>OSOGBO</t>
  </si>
  <si>
    <t>ORHIONWON</t>
  </si>
  <si>
    <t>OSUN TOTAL</t>
  </si>
  <si>
    <t>OVIA NORTH EAST</t>
  </si>
  <si>
    <t>AFIJIO</t>
  </si>
  <si>
    <t>OVIA SOUTH WEST</t>
  </si>
  <si>
    <t>AKINYELE</t>
  </si>
  <si>
    <t>OWAN EAST</t>
  </si>
  <si>
    <t>ATIBA</t>
  </si>
  <si>
    <t>OWAN WEST</t>
  </si>
  <si>
    <t>ATISBO</t>
  </si>
  <si>
    <t>UHUNMWODE</t>
  </si>
  <si>
    <t>EGBEDA</t>
  </si>
  <si>
    <t>IBADAN NORTH</t>
  </si>
  <si>
    <t xml:space="preserve">EKITI </t>
  </si>
  <si>
    <t>ADO EKITI</t>
  </si>
  <si>
    <t>IBADAN NORTH EAST</t>
  </si>
  <si>
    <t>AIYEKIRE</t>
  </si>
  <si>
    <t>IBADAN NORTH WEST</t>
  </si>
  <si>
    <t>EFON</t>
  </si>
  <si>
    <t>IBADAN SOUTH EAST</t>
  </si>
  <si>
    <t>EKITI EAST</t>
  </si>
  <si>
    <t>IBADAN SOUTH WEST</t>
  </si>
  <si>
    <t>EKITI SOUTH WEST</t>
  </si>
  <si>
    <t>IBARAPA CENTRAL</t>
  </si>
  <si>
    <t>EKITI WEST</t>
  </si>
  <si>
    <t>IBARAPA NORTH</t>
  </si>
  <si>
    <t>EMURE</t>
  </si>
  <si>
    <t>IDO</t>
  </si>
  <si>
    <t>IDO-OSI</t>
  </si>
  <si>
    <t>SAKI WEST</t>
  </si>
  <si>
    <t>IJERO</t>
  </si>
  <si>
    <t>IFELOJU</t>
  </si>
  <si>
    <t>IKERE</t>
  </si>
  <si>
    <t>IREPO</t>
  </si>
  <si>
    <t>IKOLE</t>
  </si>
  <si>
    <t>ISEYIN</t>
  </si>
  <si>
    <t>ILEJEMEJI</t>
  </si>
  <si>
    <t>ITESIWAJU</t>
  </si>
  <si>
    <t>IREPODUN/IFELODUN</t>
  </si>
  <si>
    <t>IWAJOWA</t>
  </si>
  <si>
    <t>ISE/ORUN</t>
  </si>
  <si>
    <t>OLORUNSOGO</t>
  </si>
  <si>
    <t>MOBA</t>
  </si>
  <si>
    <t>KAJOLA</t>
  </si>
  <si>
    <t>OYE</t>
  </si>
  <si>
    <t>LAGELU</t>
  </si>
  <si>
    <t>EKITI TOTAL</t>
  </si>
  <si>
    <t>OGBOMOSHO NORTH</t>
  </si>
  <si>
    <t>AGWU</t>
  </si>
  <si>
    <t>OGBOMOSHO SOUTH</t>
  </si>
  <si>
    <t>ANINRI</t>
  </si>
  <si>
    <t>OGO-OLUWA</t>
  </si>
  <si>
    <t>ENUGU EAST</t>
  </si>
  <si>
    <t>OLUYOLE</t>
  </si>
  <si>
    <t>ENUGU NORTH</t>
  </si>
  <si>
    <t>ONA-ARA</t>
  </si>
  <si>
    <t>ENUGU SOUTH</t>
  </si>
  <si>
    <t>ORELOPE</t>
  </si>
  <si>
    <t>EZEAGU</t>
  </si>
  <si>
    <t>ORI IRE</t>
  </si>
  <si>
    <t>IGBO ETITI</t>
  </si>
  <si>
    <t>OYO EAST</t>
  </si>
  <si>
    <t>IGBO EZE NORTH</t>
  </si>
  <si>
    <t>OYO WEST</t>
  </si>
  <si>
    <t>IGBO EZE SOUTH</t>
  </si>
  <si>
    <t>SAKI EAST</t>
  </si>
  <si>
    <t>ISI UZO</t>
  </si>
  <si>
    <t>IFEDAPO</t>
  </si>
  <si>
    <t>NKANU EAST</t>
  </si>
  <si>
    <t>OYO TOTAL</t>
  </si>
  <si>
    <t>NKANU WEST</t>
  </si>
  <si>
    <t>BARKIN LADI</t>
  </si>
  <si>
    <t>NSUKKA</t>
  </si>
  <si>
    <t>OJI RIVER</t>
  </si>
  <si>
    <t>BOKKOS</t>
  </si>
  <si>
    <t>UDENU</t>
  </si>
  <si>
    <t>JOS EAST</t>
  </si>
  <si>
    <t>UDI</t>
  </si>
  <si>
    <t>JOS NORTH</t>
  </si>
  <si>
    <t>UZO UWANI</t>
  </si>
  <si>
    <t>JOS SOUTH</t>
  </si>
  <si>
    <t>ENUGU TOTAL</t>
  </si>
  <si>
    <t>KANAM</t>
  </si>
  <si>
    <t xml:space="preserve">GOMBE </t>
  </si>
  <si>
    <t>AKKO</t>
  </si>
  <si>
    <t>KANKE</t>
  </si>
  <si>
    <t>BALANGA</t>
  </si>
  <si>
    <t>LANGTANG NORTH</t>
  </si>
  <si>
    <t>BILLIRI</t>
  </si>
  <si>
    <t>LANGTANG SOUTH</t>
  </si>
  <si>
    <t>DUKKU</t>
  </si>
  <si>
    <t>MANGU</t>
  </si>
  <si>
    <t>FUNAKAYE</t>
  </si>
  <si>
    <t>MIKANG</t>
  </si>
  <si>
    <t>PANKSHIN</t>
  </si>
  <si>
    <t>KALTUNGO</t>
  </si>
  <si>
    <t>QUAN-PAN</t>
  </si>
  <si>
    <t>KWAMI</t>
  </si>
  <si>
    <t>RIYOM</t>
  </si>
  <si>
    <t>NAFADA</t>
  </si>
  <si>
    <t>SHENDAM</t>
  </si>
  <si>
    <t>SHOMGOM</t>
  </si>
  <si>
    <t>WASE</t>
  </si>
  <si>
    <t>YAMALTU/DEBA</t>
  </si>
  <si>
    <t>PLATEAU TOTAL</t>
  </si>
  <si>
    <t>GOMBE TOTAL</t>
  </si>
  <si>
    <t>AHOADA</t>
  </si>
  <si>
    <t xml:space="preserve">IMO </t>
  </si>
  <si>
    <t>ABOH MBAISE</t>
  </si>
  <si>
    <t>AHOADA WEST</t>
  </si>
  <si>
    <t>AHIAZU MBAISE</t>
  </si>
  <si>
    <t>AKUKUTORU</t>
  </si>
  <si>
    <t>EHIME MBANO</t>
  </si>
  <si>
    <t>ANDONI</t>
  </si>
  <si>
    <t>EZINIHITTE MBAISE</t>
  </si>
  <si>
    <t>ASARITORU</t>
  </si>
  <si>
    <t>IDEATO NORTH</t>
  </si>
  <si>
    <t>BONNY</t>
  </si>
  <si>
    <t>IDEATO SOUTH</t>
  </si>
  <si>
    <t>DEGEMA</t>
  </si>
  <si>
    <t>IHITTE UBOMA</t>
  </si>
  <si>
    <t>ELEME</t>
  </si>
  <si>
    <t>IKEDURU</t>
  </si>
  <si>
    <t>EMOHUA</t>
  </si>
  <si>
    <t>ISIALA MBANO</t>
  </si>
  <si>
    <t>ETCHE</t>
  </si>
  <si>
    <t>ISU</t>
  </si>
  <si>
    <t>GONAKA</t>
  </si>
  <si>
    <t>MBAITOLI</t>
  </si>
  <si>
    <t>IKWERRE</t>
  </si>
  <si>
    <t>NGOR/OKPALA</t>
  </si>
  <si>
    <t>KHANA</t>
  </si>
  <si>
    <t>NJABA</t>
  </si>
  <si>
    <t>OBIO/AKPOR</t>
  </si>
  <si>
    <t>NKWANGELE</t>
  </si>
  <si>
    <t>OBUA/ODUAL</t>
  </si>
  <si>
    <t>NKWERRE</t>
  </si>
  <si>
    <t>OGBA/EGBEMA/NDONI</t>
  </si>
  <si>
    <t>OBOWO</t>
  </si>
  <si>
    <t>OGU/BOLO</t>
  </si>
  <si>
    <t>OGUTA</t>
  </si>
  <si>
    <t>OKRIKA</t>
  </si>
  <si>
    <t>OHAJI/EGBEMA</t>
  </si>
  <si>
    <t>OMUMMA</t>
  </si>
  <si>
    <t>OKIGWE</t>
  </si>
  <si>
    <t>OPOBO/NKORO</t>
  </si>
  <si>
    <t>ONUIMO</t>
  </si>
  <si>
    <t>OYIGBO</t>
  </si>
  <si>
    <t>ORLU</t>
  </si>
  <si>
    <t>PORT HARCOURT</t>
  </si>
  <si>
    <t>ORSU</t>
  </si>
  <si>
    <t>TAI</t>
  </si>
  <si>
    <t>ORU</t>
  </si>
  <si>
    <t>RIVERS TOTAL</t>
  </si>
  <si>
    <t>ORU WEST</t>
  </si>
  <si>
    <t>BINJI</t>
  </si>
  <si>
    <t>OWERRI MUNICIPAL</t>
  </si>
  <si>
    <t>BODINGA</t>
  </si>
  <si>
    <t>OWERRI NORTH</t>
  </si>
  <si>
    <t>DANGE-SHUNI</t>
  </si>
  <si>
    <t>OWERRI WEST</t>
  </si>
  <si>
    <t>GADA</t>
  </si>
  <si>
    <t>IMO TOTAL</t>
  </si>
  <si>
    <t>GORONYO</t>
  </si>
  <si>
    <t xml:space="preserve">JIGAWA </t>
  </si>
  <si>
    <t>AUYO</t>
  </si>
  <si>
    <t>GUDU</t>
  </si>
  <si>
    <t>BABURA</t>
  </si>
  <si>
    <t>GWADABAWA</t>
  </si>
  <si>
    <t>BIRNIN KUDU</t>
  </si>
  <si>
    <t>ILLELA</t>
  </si>
  <si>
    <t>BIRNIWA</t>
  </si>
  <si>
    <t>ISA</t>
  </si>
  <si>
    <t>GAGARAWA</t>
  </si>
  <si>
    <t>KEBBE</t>
  </si>
  <si>
    <t>BUJI</t>
  </si>
  <si>
    <t>KWARE</t>
  </si>
  <si>
    <t>DUTSE</t>
  </si>
  <si>
    <t>RABAH</t>
  </si>
  <si>
    <t>GARKI</t>
  </si>
  <si>
    <t>SABON BIRNI</t>
  </si>
  <si>
    <t>GUMEL</t>
  </si>
  <si>
    <t>SHAGARI</t>
  </si>
  <si>
    <t>GURI</t>
  </si>
  <si>
    <t>SILAME</t>
  </si>
  <si>
    <t>GWARAM</t>
  </si>
  <si>
    <t>SOKOTO NORTH</t>
  </si>
  <si>
    <t>GWIWA</t>
  </si>
  <si>
    <t>SOKOTO SOUTH</t>
  </si>
  <si>
    <t>HADEJIA</t>
  </si>
  <si>
    <t>TAMBUWAL</t>
  </si>
  <si>
    <t>JAHUN</t>
  </si>
  <si>
    <t>TANGAZA</t>
  </si>
  <si>
    <t>KAFIN HAUSA</t>
  </si>
  <si>
    <t>TURETA</t>
  </si>
  <si>
    <t>KAUGAMA</t>
  </si>
  <si>
    <t>WAMAKKO</t>
  </si>
  <si>
    <t>KAZAURE</t>
  </si>
  <si>
    <t>WURNO</t>
  </si>
  <si>
    <t>KIRI-KASAMMA</t>
  </si>
  <si>
    <t>YABO</t>
  </si>
  <si>
    <t>KIYAWA</t>
  </si>
  <si>
    <t>SOKOTO TOTAL</t>
  </si>
  <si>
    <t>MAIGATARI</t>
  </si>
  <si>
    <t>ARDO KOLA</t>
  </si>
  <si>
    <t>MALAM MADORI</t>
  </si>
  <si>
    <t>BALI</t>
  </si>
  <si>
    <t>MIGA</t>
  </si>
  <si>
    <t>DONGA</t>
  </si>
  <si>
    <t>RINGIM</t>
  </si>
  <si>
    <t>GASHAKA</t>
  </si>
  <si>
    <t>RONI</t>
  </si>
  <si>
    <t>GASSOL</t>
  </si>
  <si>
    <t>SULE TAKARKAR</t>
  </si>
  <si>
    <t>IBI</t>
  </si>
  <si>
    <t>TAURA</t>
  </si>
  <si>
    <t>JALINGO</t>
  </si>
  <si>
    <t>YANKWASHI</t>
  </si>
  <si>
    <t>KARIM LAMIDU</t>
  </si>
  <si>
    <t>JIGAWA TOTAL</t>
  </si>
  <si>
    <t>KURMI</t>
  </si>
  <si>
    <t xml:space="preserve">KADUNA </t>
  </si>
  <si>
    <t>BIRNIN GWARI</t>
  </si>
  <si>
    <t>LAU</t>
  </si>
  <si>
    <t>CHIKUN</t>
  </si>
  <si>
    <t>SARDAUNA</t>
  </si>
  <si>
    <t>GIWA</t>
  </si>
  <si>
    <t>TAKUM</t>
  </si>
  <si>
    <t>KAJURU</t>
  </si>
  <si>
    <t>USSA</t>
  </si>
  <si>
    <t>IGABI</t>
  </si>
  <si>
    <t>WUKARI</t>
  </si>
  <si>
    <t>IKARA</t>
  </si>
  <si>
    <t>YORRO</t>
  </si>
  <si>
    <t>JABA</t>
  </si>
  <si>
    <t>ZING</t>
  </si>
  <si>
    <t>JEMA'A</t>
  </si>
  <si>
    <t>TARABA TOTAL</t>
  </si>
  <si>
    <t>KACHIA</t>
  </si>
  <si>
    <t>BADE</t>
  </si>
  <si>
    <t>KADUNA NORTH</t>
  </si>
  <si>
    <t>BURSARI</t>
  </si>
  <si>
    <t>KADUNA SOUTH</t>
  </si>
  <si>
    <t>DAMATURU</t>
  </si>
  <si>
    <t>KAGARKO</t>
  </si>
  <si>
    <t>FIKA</t>
  </si>
  <si>
    <t>KAURA</t>
  </si>
  <si>
    <t>FUNE</t>
  </si>
  <si>
    <t>KAURU</t>
  </si>
  <si>
    <t>GEIDAM</t>
  </si>
  <si>
    <t>KUBAU</t>
  </si>
  <si>
    <t>GUJBA</t>
  </si>
  <si>
    <t>KUDAN</t>
  </si>
  <si>
    <t>GULAMI</t>
  </si>
  <si>
    <t>LERE</t>
  </si>
  <si>
    <t>JAKUSKO</t>
  </si>
  <si>
    <t>MAKARFI</t>
  </si>
  <si>
    <t>KARASUWA</t>
  </si>
  <si>
    <t>SABON GARI</t>
  </si>
  <si>
    <t>MACHINA</t>
  </si>
  <si>
    <t>SANGA</t>
  </si>
  <si>
    <t>NANGERE</t>
  </si>
  <si>
    <t>SOBA</t>
  </si>
  <si>
    <t>NGURU</t>
  </si>
  <si>
    <t>ZANGON KATAF</t>
  </si>
  <si>
    <t>POTISKUM</t>
  </si>
  <si>
    <t>ZARIA</t>
  </si>
  <si>
    <t>TARMUA</t>
  </si>
  <si>
    <t>KADUNA TOTAL</t>
  </si>
  <si>
    <t>YUNUSARI</t>
  </si>
  <si>
    <t>AJINGI</t>
  </si>
  <si>
    <t>YUSUFARI</t>
  </si>
  <si>
    <t>ALBASU</t>
  </si>
  <si>
    <t>YOBE TOTAL</t>
  </si>
  <si>
    <t>BAGWAI</t>
  </si>
  <si>
    <t>ANKA</t>
  </si>
  <si>
    <t>BEBEJI</t>
  </si>
  <si>
    <t>BAKURA</t>
  </si>
  <si>
    <t>BICHI</t>
  </si>
  <si>
    <t>BUKKUYUM</t>
  </si>
  <si>
    <t>BUNKURE</t>
  </si>
  <si>
    <t>BUNGUDU</t>
  </si>
  <si>
    <t>DALA</t>
  </si>
  <si>
    <t>GUMMI</t>
  </si>
  <si>
    <t>DANBATTA</t>
  </si>
  <si>
    <t>GUSAU</t>
  </si>
  <si>
    <t>DAWAKIN KUDU</t>
  </si>
  <si>
    <t>KAURA NAMODA</t>
  </si>
  <si>
    <t>DAWAKIN TOFA</t>
  </si>
  <si>
    <t>DOGUWA</t>
  </si>
  <si>
    <t>MARADUN</t>
  </si>
  <si>
    <t>FAGGE</t>
  </si>
  <si>
    <t>MARU</t>
  </si>
  <si>
    <t>GABASAWA</t>
  </si>
  <si>
    <t>SHINKAFI</t>
  </si>
  <si>
    <t>GARKO</t>
  </si>
  <si>
    <t>TALATA MAFARA</t>
  </si>
  <si>
    <t>GARUN MALLAM</t>
  </si>
  <si>
    <t>TSAFE</t>
  </si>
  <si>
    <t>GAYA</t>
  </si>
  <si>
    <t>ZURMI</t>
  </si>
  <si>
    <t>GEZAWA</t>
  </si>
  <si>
    <t>ZAMFARA TOTAL</t>
  </si>
  <si>
    <t>GWALE</t>
  </si>
  <si>
    <t>FCT-ABUJA</t>
  </si>
  <si>
    <t>ABAJI</t>
  </si>
  <si>
    <t>GWARZO</t>
  </si>
  <si>
    <t>ABUJA MUNICIPAL</t>
  </si>
  <si>
    <t>KABO</t>
  </si>
  <si>
    <t>BWARI</t>
  </si>
  <si>
    <t>KANO MUNICIPAL</t>
  </si>
  <si>
    <t>GWAGWALADA</t>
  </si>
  <si>
    <t>KARAYE</t>
  </si>
  <si>
    <t>KUJE</t>
  </si>
  <si>
    <t>KIBIYA</t>
  </si>
  <si>
    <t>KWALI</t>
  </si>
  <si>
    <t>KIRU</t>
  </si>
  <si>
    <t>FCT-ABUJA TOTAL</t>
  </si>
  <si>
    <t>KUMBOTSO</t>
  </si>
  <si>
    <t>Grand Total</t>
  </si>
  <si>
    <t>Summary of Distribution of Revenue Allocation to Local Government Councils by Federation Account Allocation Committee for the month of April, 2026 Shared in May, 2026</t>
  </si>
  <si>
    <t>`</t>
  </si>
  <si>
    <t>Total Ecology Fund</t>
  </si>
  <si>
    <t>VAT</t>
  </si>
  <si>
    <t>Details of Distribution of Ecology Revenue Allocation to States by Federation Account Allocation Committee for the month of April, 2026 Shared in May, 2026</t>
  </si>
  <si>
    <t>S/N</t>
  </si>
  <si>
    <t>Gross Statutory Allocation (Ecology)</t>
  </si>
  <si>
    <t>Augmentation of '₦250Billion from Non Oil Revenue for the month of May, 2026 (Ecology)</t>
  </si>
  <si>
    <t xml:space="preserve"> Distribution of Ecology to Local Government Councils by Federation Account Allocation Committee for the month of  April, 2026 Shared May, 2026</t>
  </si>
  <si>
    <t>STATE</t>
  </si>
  <si>
    <t>ABIA  LGCS</t>
  </si>
  <si>
    <t>ADAMAWA  LGCS</t>
  </si>
  <si>
    <t>AKWA IBOM  LGCS</t>
  </si>
  <si>
    <t>ANAMBRA  LGCS</t>
  </si>
  <si>
    <t>BAUCHI  LGCS</t>
  </si>
  <si>
    <t>BAYELSA  LGCS</t>
  </si>
  <si>
    <t>BENUE  LGCS</t>
  </si>
  <si>
    <t>BORNO  LGCS</t>
  </si>
  <si>
    <t>CROSS RIVER  LGCS</t>
  </si>
  <si>
    <t>DELTA  LGCS</t>
  </si>
  <si>
    <t>EBONYI  LGCS</t>
  </si>
  <si>
    <t>EDO  LGCS</t>
  </si>
  <si>
    <t>EKITI  LGCS</t>
  </si>
  <si>
    <t>ENUGU  LGCS</t>
  </si>
  <si>
    <t>GOMBE  LGCS</t>
  </si>
  <si>
    <t>IMO  LGCS</t>
  </si>
  <si>
    <t>JIGAWA  LGCS</t>
  </si>
  <si>
    <t>KADUNA  LGCS</t>
  </si>
  <si>
    <t>KANO  LGCS</t>
  </si>
  <si>
    <t>KATSINA  LGCS</t>
  </si>
  <si>
    <t>KEBBI  LGCS</t>
  </si>
  <si>
    <t>KOGI  LGCS</t>
  </si>
  <si>
    <t>KWARA  LGCS</t>
  </si>
  <si>
    <t>LAGOS  LGCS</t>
  </si>
  <si>
    <t>NASSARAWA  LGCS</t>
  </si>
  <si>
    <t>NIGER  LGCS</t>
  </si>
  <si>
    <t>OGUN  LGCS</t>
  </si>
  <si>
    <t>ONDO  LGCS</t>
  </si>
  <si>
    <t>OSUN  LGCS</t>
  </si>
  <si>
    <t>OYO  LGCS</t>
  </si>
  <si>
    <t>PLATEAU  LGCS</t>
  </si>
  <si>
    <t>RIVERS  LGCS</t>
  </si>
  <si>
    <t>SOKOTO  LGCS</t>
  </si>
  <si>
    <t>TARABA  LGCS</t>
  </si>
  <si>
    <t>YOBE  LGCS</t>
  </si>
  <si>
    <t>ZAMFARA  LGCS</t>
  </si>
  <si>
    <t>FCT-ABUJA  LGCS</t>
  </si>
  <si>
    <t xml:space="preserve"> Distribution of Ecology to Local Government Councils by Federation Account Allocation Committee for the month of April, 2026 Shared in May, 2026</t>
  </si>
  <si>
    <t>S/NO</t>
  </si>
  <si>
    <t>LOCAL GOVERNMENT COUNCILS</t>
  </si>
  <si>
    <t>Augmentation of '₦250Billion from Non Oil Revenue for the month of April, 2026 (Ecology)</t>
  </si>
  <si>
    <t>Total (Ecology)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</si>
</sst>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&quot; &quot;#,##0.00;\-&quot; &quot;#,##0.00"/>
    <numFmt numFmtId="178" formatCode="_-* #,##0.00_-;\-* #,##0.00_-;_-* &quot;-&quot;??_-;_-@_-"/>
    <numFmt numFmtId="179" formatCode="#,##0.00_ ;\-#,##0.00&quot; &quot;"/>
    <numFmt numFmtId="180" formatCode="#,##0.0000000_ ;\-#,##0.0000000&quot; &quot;"/>
  </numFmts>
  <fonts count="53">
    <font>
      <sz val="10"/>
      <name val="Arial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b/>
      <sz val="13"/>
      <name val="Times New Roman"/>
      <charset val="134"/>
    </font>
    <font>
      <b/>
      <sz val="11"/>
      <color indexed="8"/>
      <name val="Times New Roman"/>
      <charset val="134"/>
    </font>
    <font>
      <b/>
      <sz val="12"/>
      <name val="Times New Roman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name val="Times New Roman"/>
      <charset val="134"/>
    </font>
    <font>
      <b/>
      <sz val="24"/>
      <name val="Times New Roman"/>
      <charset val="134"/>
    </font>
    <font>
      <b/>
      <sz val="18"/>
      <name val="Times New Roman"/>
      <charset val="134"/>
    </font>
    <font>
      <b/>
      <sz val="12"/>
      <color indexed="8"/>
      <name val="Times New Roman"/>
      <charset val="134"/>
    </font>
    <font>
      <b/>
      <sz val="10"/>
      <name val="Times New Roman"/>
      <charset val="134"/>
    </font>
    <font>
      <b/>
      <sz val="20"/>
      <name val="Times New Roman"/>
      <charset val="134"/>
    </font>
    <font>
      <b/>
      <u/>
      <sz val="16"/>
      <name val="Times New Roman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b/>
      <u val="singleAccounting"/>
      <sz val="10"/>
      <name val="Times New Roman"/>
      <charset val="134"/>
    </font>
    <font>
      <sz val="18"/>
      <name val="Times New Roman"/>
      <charset val="134"/>
    </font>
    <font>
      <b/>
      <u/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b/>
      <sz val="22"/>
      <name val="Times New Roman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b/>
      <sz val="22"/>
      <name val="Times New Roman"/>
      <charset val="134"/>
    </font>
    <font>
      <b/>
      <sz val="1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21" applyNumberFormat="0" applyAlignment="0" applyProtection="0">
      <alignment vertical="center"/>
    </xf>
    <xf numFmtId="0" fontId="42" fillId="8" borderId="22" applyNumberFormat="0" applyAlignment="0" applyProtection="0">
      <alignment vertical="center"/>
    </xf>
    <xf numFmtId="0" fontId="43" fillId="8" borderId="21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19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2" borderId="2" xfId="49" applyFont="1" applyFill="1" applyBorder="1" applyAlignment="1">
      <alignment horizontal="center"/>
    </xf>
    <xf numFmtId="0" fontId="4" fillId="2" borderId="2" xfId="49" applyFont="1" applyFill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43" fontId="5" fillId="0" borderId="1" xfId="1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6" fillId="2" borderId="1" xfId="49" applyFont="1" applyFill="1" applyBorder="1" applyAlignment="1">
      <alignment horizontal="center"/>
    </xf>
    <xf numFmtId="0" fontId="6" fillId="2" borderId="1" xfId="49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0" borderId="1" xfId="49" applyFont="1" applyBorder="1" applyAlignment="1">
      <alignment horizontal="right" wrapText="1"/>
    </xf>
    <xf numFmtId="0" fontId="8" fillId="0" borderId="1" xfId="49" applyFont="1" applyBorder="1" applyAlignment="1">
      <alignment wrapText="1"/>
    </xf>
    <xf numFmtId="177" fontId="8" fillId="0" borderId="1" xfId="49" applyNumberFormat="1" applyFont="1" applyBorder="1" applyAlignment="1">
      <alignment horizontal="right" wrapText="1"/>
    </xf>
    <xf numFmtId="177" fontId="9" fillId="0" borderId="1" xfId="0" applyNumberFormat="1" applyFont="1" applyBorder="1"/>
    <xf numFmtId="177" fontId="1" fillId="0" borderId="0" xfId="0" applyNumberFormat="1" applyFont="1"/>
    <xf numFmtId="43" fontId="1" fillId="0" borderId="0" xfId="1" applyFont="1"/>
    <xf numFmtId="0" fontId="9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10" fillId="2" borderId="1" xfId="51" applyFont="1" applyFill="1" applyBorder="1" applyAlignment="1">
      <alignment horizontal="center"/>
    </xf>
    <xf numFmtId="43" fontId="3" fillId="0" borderId="1" xfId="1" applyFont="1" applyBorder="1" applyAlignment="1">
      <alignment wrapText="1"/>
    </xf>
    <xf numFmtId="0" fontId="11" fillId="2" borderId="1" xfId="51" applyFont="1" applyFill="1" applyBorder="1" applyAlignment="1">
      <alignment horizontal="center"/>
    </xf>
    <xf numFmtId="0" fontId="8" fillId="0" borderId="1" xfId="51" applyFont="1" applyBorder="1" applyAlignment="1">
      <alignment horizontal="right" wrapText="1"/>
    </xf>
    <xf numFmtId="0" fontId="8" fillId="0" borderId="1" xfId="51" applyFont="1" applyBorder="1" applyAlignment="1">
      <alignment wrapText="1"/>
    </xf>
    <xf numFmtId="177" fontId="8" fillId="0" borderId="1" xfId="51" applyNumberFormat="1" applyFont="1" applyBorder="1" applyAlignment="1">
      <alignment horizontal="right" wrapText="1"/>
    </xf>
    <xf numFmtId="39" fontId="9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1" xfId="53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53" applyFont="1" applyBorder="1" applyAlignment="1">
      <alignment horizontal="right" wrapText="1"/>
    </xf>
    <xf numFmtId="0" fontId="8" fillId="0" borderId="1" xfId="53" applyFont="1" applyBorder="1" applyAlignment="1">
      <alignment wrapText="1"/>
    </xf>
    <xf numFmtId="43" fontId="9" fillId="0" borderId="1" xfId="1" applyFont="1" applyBorder="1"/>
    <xf numFmtId="178" fontId="9" fillId="0" borderId="1" xfId="0" applyNumberFormat="1" applyFont="1" applyBorder="1"/>
    <xf numFmtId="178" fontId="9" fillId="0" borderId="0" xfId="0" applyNumberFormat="1" applyFont="1"/>
    <xf numFmtId="43" fontId="9" fillId="0" borderId="0" xfId="0" applyNumberFormat="1" applyFont="1"/>
    <xf numFmtId="43" fontId="3" fillId="0" borderId="1" xfId="0" applyNumberFormat="1" applyFont="1" applyBorder="1"/>
    <xf numFmtId="43" fontId="3" fillId="0" borderId="0" xfId="0" applyNumberFormat="1" applyFont="1"/>
    <xf numFmtId="43" fontId="12" fillId="0" borderId="1" xfId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50" applyFont="1" applyFill="1" applyBorder="1" applyAlignment="1">
      <alignment horizontal="center"/>
    </xf>
    <xf numFmtId="43" fontId="7" fillId="0" borderId="1" xfId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5" fillId="2" borderId="1" xfId="54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2" borderId="4" xfId="54" applyFont="1" applyFill="1" applyBorder="1" applyAlignment="1">
      <alignment horizontal="center" wrapText="1"/>
    </xf>
    <xf numFmtId="0" fontId="8" fillId="0" borderId="1" xfId="50" applyFont="1" applyBorder="1" applyAlignment="1">
      <alignment horizontal="right" wrapText="1"/>
    </xf>
    <xf numFmtId="0" fontId="8" fillId="0" borderId="1" xfId="50" applyFont="1" applyBorder="1" applyAlignment="1">
      <alignment wrapText="1"/>
    </xf>
    <xf numFmtId="43" fontId="8" fillId="0" borderId="1" xfId="1" applyFont="1" applyBorder="1" applyAlignment="1">
      <alignment wrapText="1"/>
    </xf>
    <xf numFmtId="177" fontId="8" fillId="0" borderId="1" xfId="50" applyNumberFormat="1" applyFont="1" applyBorder="1" applyAlignment="1">
      <alignment horizontal="right" wrapText="1"/>
    </xf>
    <xf numFmtId="179" fontId="9" fillId="0" borderId="1" xfId="0" applyNumberFormat="1" applyFont="1" applyBorder="1"/>
    <xf numFmtId="180" fontId="9" fillId="0" borderId="0" xfId="0" applyNumberFormat="1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" fillId="3" borderId="0" xfId="0" applyFont="1" applyFill="1"/>
    <xf numFmtId="0" fontId="1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3" fontId="1" fillId="0" borderId="1" xfId="1" applyFont="1" applyBorder="1"/>
    <xf numFmtId="43" fontId="16" fillId="0" borderId="1" xfId="0" applyNumberFormat="1" applyFont="1" applyBorder="1"/>
    <xf numFmtId="1" fontId="1" fillId="0" borderId="1" xfId="0" applyNumberFormat="1" applyFont="1" applyBorder="1"/>
    <xf numFmtId="0" fontId="7" fillId="0" borderId="7" xfId="0" applyFont="1" applyBorder="1" applyAlignment="1">
      <alignment horizontal="center" vertical="center"/>
    </xf>
    <xf numFmtId="43" fontId="16" fillId="0" borderId="7" xfId="1" applyFont="1" applyBorder="1"/>
    <xf numFmtId="0" fontId="1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3" fontId="16" fillId="0" borderId="1" xfId="1" applyFont="1" applyBorder="1"/>
    <xf numFmtId="0" fontId="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/>
    <xf numFmtId="0" fontId="16" fillId="0" borderId="9" xfId="0" applyFont="1" applyBorder="1" applyAlignment="1">
      <alignment horizontal="center"/>
    </xf>
    <xf numFmtId="1" fontId="1" fillId="0" borderId="4" xfId="0" applyNumberFormat="1" applyFont="1" applyBorder="1"/>
    <xf numFmtId="43" fontId="1" fillId="0" borderId="5" xfId="1" applyFont="1" applyBorder="1"/>
    <xf numFmtId="43" fontId="19" fillId="0" borderId="1" xfId="52" applyNumberFormat="1" applyFont="1" applyBorder="1" applyAlignment="1">
      <alignment horizontal="right" wrapText="1"/>
    </xf>
    <xf numFmtId="43" fontId="1" fillId="0" borderId="1" xfId="1" applyFont="1" applyBorder="1" applyAlignment="1">
      <alignment wrapText="1"/>
    </xf>
    <xf numFmtId="43" fontId="1" fillId="0" borderId="1" xfId="1" applyFont="1" applyBorder="1" applyAlignment="1">
      <alignment horizontal="left" wrapText="1"/>
    </xf>
    <xf numFmtId="43" fontId="1" fillId="0" borderId="0" xfId="0" applyNumberFormat="1" applyFont="1"/>
    <xf numFmtId="177" fontId="19" fillId="0" borderId="1" xfId="52" applyNumberFormat="1" applyFont="1" applyBorder="1" applyAlignment="1">
      <alignment horizontal="right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3" borderId="0" xfId="0" applyFont="1" applyFill="1"/>
    <xf numFmtId="0" fontId="16" fillId="0" borderId="10" xfId="0" applyFont="1" applyBorder="1" applyAlignment="1">
      <alignment horizontal="center"/>
    </xf>
    <xf numFmtId="43" fontId="16" fillId="0" borderId="11" xfId="1" applyFont="1" applyBorder="1"/>
    <xf numFmtId="43" fontId="16" fillId="0" borderId="12" xfId="1" applyFont="1" applyBorder="1"/>
    <xf numFmtId="43" fontId="16" fillId="0" borderId="13" xfId="1" applyFont="1" applyBorder="1"/>
    <xf numFmtId="0" fontId="1" fillId="4" borderId="1" xfId="0" applyFont="1" applyFill="1" applyBorder="1"/>
    <xf numFmtId="43" fontId="1" fillId="4" borderId="1" xfId="0" applyNumberFormat="1" applyFont="1" applyFill="1" applyBorder="1"/>
    <xf numFmtId="43" fontId="16" fillId="4" borderId="1" xfId="0" applyNumberFormat="1" applyFont="1" applyFill="1" applyBorder="1"/>
    <xf numFmtId="0" fontId="1" fillId="0" borderId="10" xfId="0" applyFont="1" applyBorder="1"/>
    <xf numFmtId="0" fontId="16" fillId="0" borderId="14" xfId="0" applyFont="1" applyBorder="1" applyAlignment="1">
      <alignment horizontal="center"/>
    </xf>
    <xf numFmtId="43" fontId="1" fillId="4" borderId="0" xfId="0" applyNumberFormat="1" applyFont="1" applyFill="1"/>
    <xf numFmtId="43" fontId="1" fillId="0" borderId="8" xfId="1" applyFont="1" applyFill="1" applyBorder="1"/>
    <xf numFmtId="178" fontId="21" fillId="0" borderId="0" xfId="0" applyNumberFormat="1" applyFont="1"/>
    <xf numFmtId="43" fontId="16" fillId="0" borderId="0" xfId="0" applyNumberFormat="1" applyFont="1"/>
    <xf numFmtId="178" fontId="1" fillId="0" borderId="0" xfId="0" applyNumberFormat="1" applyFont="1"/>
    <xf numFmtId="0" fontId="1" fillId="4" borderId="0" xfId="0" applyFont="1" applyFill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/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7" fillId="0" borderId="7" xfId="1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43" fontId="7" fillId="0" borderId="3" xfId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9" fontId="25" fillId="0" borderId="1" xfId="0" applyNumberFormat="1" applyFont="1" applyBorder="1"/>
    <xf numFmtId="37" fontId="25" fillId="0" borderId="1" xfId="0" applyNumberFormat="1" applyFont="1" applyBorder="1" applyAlignment="1">
      <alignment horizontal="center"/>
    </xf>
    <xf numFmtId="43" fontId="25" fillId="0" borderId="1" xfId="1" applyFont="1" applyBorder="1"/>
    <xf numFmtId="43" fontId="25" fillId="0" borderId="1" xfId="0" applyNumberFormat="1" applyFont="1" applyBorder="1"/>
    <xf numFmtId="43" fontId="7" fillId="0" borderId="5" xfId="0" applyNumberFormat="1" applyFont="1" applyBorder="1"/>
    <xf numFmtId="0" fontId="25" fillId="0" borderId="1" xfId="0" applyFont="1" applyBorder="1" applyAlignment="1">
      <alignment horizontal="center"/>
    </xf>
    <xf numFmtId="43" fontId="7" fillId="0" borderId="1" xfId="1" applyFont="1" applyBorder="1"/>
    <xf numFmtId="0" fontId="1" fillId="4" borderId="0" xfId="0" applyFont="1" applyFill="1" applyAlignment="1">
      <alignment horizontal="right"/>
    </xf>
    <xf numFmtId="178" fontId="1" fillId="4" borderId="0" xfId="0" applyNumberFormat="1" applyFont="1" applyFill="1"/>
    <xf numFmtId="43" fontId="16" fillId="4" borderId="8" xfId="1" applyFont="1" applyFill="1" applyBorder="1"/>
    <xf numFmtId="43" fontId="16" fillId="4" borderId="0" xfId="1" applyFont="1" applyFill="1" applyBorder="1"/>
    <xf numFmtId="43" fontId="1" fillId="4" borderId="0" xfId="0" applyNumberFormat="1" applyFont="1" applyFill="1" applyAlignment="1">
      <alignment horizontal="right"/>
    </xf>
    <xf numFmtId="0" fontId="16" fillId="0" borderId="0" xfId="0" applyFont="1"/>
    <xf numFmtId="0" fontId="26" fillId="0" borderId="0" xfId="0" applyFont="1"/>
    <xf numFmtId="0" fontId="2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43" fontId="26" fillId="0" borderId="0" xfId="1" applyFont="1"/>
    <xf numFmtId="0" fontId="26" fillId="0" borderId="1" xfId="0" applyFont="1" applyBorder="1"/>
    <xf numFmtId="43" fontId="2" fillId="0" borderId="1" xfId="1" applyFont="1" applyBorder="1" applyAlignment="1"/>
    <xf numFmtId="43" fontId="2" fillId="0" borderId="1" xfId="0" applyNumberFormat="1" applyFont="1" applyBorder="1"/>
    <xf numFmtId="43" fontId="26" fillId="0" borderId="0" xfId="0" applyNumberFormat="1" applyFont="1"/>
    <xf numFmtId="43" fontId="2" fillId="0" borderId="1" xfId="1" applyFont="1" applyBorder="1" applyAlignment="1">
      <alignment horizontal="center"/>
    </xf>
    <xf numFmtId="0" fontId="29" fillId="0" borderId="1" xfId="0" applyFont="1" applyBorder="1" applyAlignment="1">
      <alignment wrapText="1"/>
    </xf>
    <xf numFmtId="43" fontId="26" fillId="0" borderId="0" xfId="1" applyFont="1" applyBorder="1"/>
    <xf numFmtId="0" fontId="26" fillId="0" borderId="1" xfId="0" applyFont="1" applyBorder="1" applyAlignment="1">
      <alignment wrapText="1"/>
    </xf>
    <xf numFmtId="178" fontId="26" fillId="0" borderId="0" xfId="0" applyNumberFormat="1" applyFont="1"/>
    <xf numFmtId="178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43" fontId="26" fillId="0" borderId="1" xfId="1" applyFont="1" applyBorder="1"/>
    <xf numFmtId="43" fontId="26" fillId="0" borderId="3" xfId="1" applyFont="1" applyBorder="1"/>
    <xf numFmtId="43" fontId="26" fillId="0" borderId="5" xfId="1" applyFont="1" applyBorder="1"/>
    <xf numFmtId="43" fontId="2" fillId="0" borderId="17" xfId="1" applyFont="1" applyBorder="1"/>
    <xf numFmtId="43" fontId="2" fillId="0" borderId="0" xfId="1" applyFont="1" applyBorder="1"/>
    <xf numFmtId="0" fontId="2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43" fontId="2" fillId="0" borderId="0" xfId="1" applyFont="1"/>
    <xf numFmtId="0" fontId="28" fillId="0" borderId="0" xfId="0" applyFont="1" applyAlignment="1">
      <alignment horizontal="center"/>
    </xf>
    <xf numFmtId="0" fontId="0" fillId="5" borderId="0" xfId="0" applyFill="1" applyProtection="1">
      <protection locked="0"/>
    </xf>
    <xf numFmtId="17" fontId="31" fillId="5" borderId="0" xfId="0" applyNumberFormat="1" applyFont="1" applyFill="1"/>
    <xf numFmtId="2" fontId="0" fillId="0" borderId="0" xfId="0" applyNumberFormat="1"/>
    <xf numFmtId="17" fontId="0" fillId="0" borderId="0" xfId="0" applyNumberFormat="1"/>
    <xf numFmtId="0" fontId="14" fillId="0" borderId="1" xfId="0" applyFont="1" applyBorder="1" applyAlignment="1" quotePrefix="1">
      <alignment horizontal="center"/>
    </xf>
    <xf numFmtId="0" fontId="14" fillId="0" borderId="5" xfId="0" applyFont="1" applyBorder="1" applyAlignment="1" quotePrefix="1">
      <alignment horizontal="center"/>
    </xf>
    <xf numFmtId="0" fontId="7" fillId="0" borderId="1" xfId="0" applyFont="1" applyBorder="1" applyAlignment="1" quotePrefix="1">
      <alignment horizont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ECO INDIVIDUALS LGCS NOV 22" xfId="49"/>
    <cellStyle name="Normal_lgc eco dec 21" xfId="50"/>
    <cellStyle name="Normal_LGCs Ceo oct 23" xfId="51"/>
    <cellStyle name="Normal_lgcs data" xfId="52"/>
    <cellStyle name="Normal_states eco dec 21" xfId="53"/>
    <cellStyle name="Normal_TOTALDATA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20" sqref="A20"/>
    </sheetView>
  </sheetViews>
  <sheetFormatPr defaultColWidth="9" defaultRowHeight="12.75" outlineLevelCol="7"/>
  <cols>
    <col min="2" max="2" width="23" customWidth="1"/>
    <col min="6" max="6" width="24.5714285714286" customWidth="1"/>
  </cols>
  <sheetData>
    <row r="1" ht="23.1" customHeight="1" spans="1:8">
      <c r="B1">
        <f ca="1">MONTH(NOW())</f>
        <v>6</v>
      </c>
      <c r="C1">
        <f ca="1">YEAR(NOW())</f>
        <v>2026</v>
      </c>
    </row>
    <row r="2" ht="23.1" customHeight="1"/>
    <row r="3" ht="23.1" customHeight="1" spans="1:8">
      <c r="B3" t="s">
        <v>0</v>
      </c>
      <c r="F3" t="s">
        <v>1</v>
      </c>
    </row>
    <row r="4" ht="23.1" customHeight="1" spans="1:8">
      <c r="B4" t="s">
        <v>2</v>
      </c>
      <c r="C4" t="s">
        <v>3</v>
      </c>
      <c r="D4" t="s">
        <v>4</v>
      </c>
      <c r="F4" t="s">
        <v>2</v>
      </c>
      <c r="G4" t="s">
        <v>3</v>
      </c>
      <c r="H4" t="s">
        <v>4</v>
      </c>
    </row>
    <row r="5" ht="23.1" customHeight="1" spans="1:8">
      <c r="B5" s="195" t="e">
        <f>IF(G5=1,F5-1,F5)</f>
        <v>#REF!</v>
      </c>
      <c r="C5" s="195" t="e">
        <f>IF(G5=1,12,G5-1)</f>
        <v>#REF!</v>
      </c>
      <c r="F5" t="e">
        <f>YEAR(ACCTDATE)</f>
        <v>#REF!</v>
      </c>
      <c r="G5" t="e">
        <f>MONTH(ACCTDATE)</f>
        <v>#REF!</v>
      </c>
    </row>
    <row r="6" ht="23.1" customHeight="1" spans="1:8">
      <c r="B6" s="196" t="e">
        <f>LOOKUP(C5,A8:B19)</f>
        <v>#REF!</v>
      </c>
      <c r="F6" s="196" t="e">
        <f>IF(G5=1,LOOKUP(G5,E8:F19),LOOKUP(G5,A8:B19))</f>
        <v>#REF!</v>
      </c>
    </row>
    <row r="8" spans="1:8">
      <c r="A8">
        <v>1</v>
      </c>
      <c r="B8" s="197" t="e">
        <f>D8&amp;"-"&amp;RIGHT(B$5,2)</f>
        <v>#REF!</v>
      </c>
      <c r="D8" s="198" t="s">
        <v>5</v>
      </c>
      <c r="E8">
        <v>1</v>
      </c>
      <c r="F8" s="197" t="e">
        <f>D8&amp;"-"&amp;RIGHT(F$5,2)</f>
        <v>#REF!</v>
      </c>
    </row>
    <row r="9" spans="1:8">
      <c r="A9">
        <v>2</v>
      </c>
      <c r="B9" s="197" t="e">
        <f t="shared" ref="B9:B19" si="0">D9&amp;"-"&amp;RIGHT(B$5,2)</f>
        <v>#REF!</v>
      </c>
      <c r="D9" s="198" t="s">
        <v>6</v>
      </c>
      <c r="E9">
        <v>2</v>
      </c>
      <c r="F9" s="197" t="e">
        <f t="shared" ref="F9:F19" si="1">D9&amp;"-"&amp;RIGHT(F$5,2)</f>
        <v>#REF!</v>
      </c>
    </row>
    <row r="10" spans="1:8">
      <c r="A10">
        <v>3</v>
      </c>
      <c r="B10" s="197" t="e">
        <f t="shared" si="0"/>
        <v>#REF!</v>
      </c>
      <c r="D10" s="198" t="s">
        <v>7</v>
      </c>
      <c r="E10">
        <v>3</v>
      </c>
      <c r="F10" s="197" t="e">
        <f t="shared" si="1"/>
        <v>#REF!</v>
      </c>
    </row>
    <row r="11" spans="1:8">
      <c r="A11">
        <v>4</v>
      </c>
      <c r="B11" s="197" t="e">
        <f t="shared" si="0"/>
        <v>#REF!</v>
      </c>
      <c r="D11" s="198" t="s">
        <v>8</v>
      </c>
      <c r="E11">
        <v>4</v>
      </c>
      <c r="F11" s="197" t="e">
        <f t="shared" si="1"/>
        <v>#REF!</v>
      </c>
    </row>
    <row r="12" spans="1:8">
      <c r="A12">
        <v>5</v>
      </c>
      <c r="B12" s="197" t="e">
        <f t="shared" si="0"/>
        <v>#REF!</v>
      </c>
      <c r="D12" s="198" t="s">
        <v>9</v>
      </c>
      <c r="E12">
        <v>5</v>
      </c>
      <c r="F12" s="197" t="e">
        <f t="shared" si="1"/>
        <v>#REF!</v>
      </c>
    </row>
    <row r="13" spans="1:8">
      <c r="A13">
        <v>6</v>
      </c>
      <c r="B13" s="197" t="e">
        <f t="shared" si="0"/>
        <v>#REF!</v>
      </c>
      <c r="D13" s="198" t="s">
        <v>10</v>
      </c>
      <c r="E13">
        <v>6</v>
      </c>
      <c r="F13" s="197" t="e">
        <f t="shared" si="1"/>
        <v>#REF!</v>
      </c>
    </row>
    <row r="14" spans="1:8">
      <c r="A14">
        <v>7</v>
      </c>
      <c r="B14" s="197" t="e">
        <f t="shared" si="0"/>
        <v>#REF!</v>
      </c>
      <c r="D14" s="198" t="s">
        <v>11</v>
      </c>
      <c r="E14">
        <v>7</v>
      </c>
      <c r="F14" s="197" t="e">
        <f t="shared" si="1"/>
        <v>#REF!</v>
      </c>
    </row>
    <row r="15" spans="1:8">
      <c r="A15">
        <v>8</v>
      </c>
      <c r="B15" s="197" t="e">
        <f t="shared" si="0"/>
        <v>#REF!</v>
      </c>
      <c r="D15" s="198" t="s">
        <v>12</v>
      </c>
      <c r="E15">
        <v>8</v>
      </c>
      <c r="F15" s="197" t="e">
        <f t="shared" si="1"/>
        <v>#REF!</v>
      </c>
    </row>
    <row r="16" spans="1:8">
      <c r="A16">
        <v>9</v>
      </c>
      <c r="B16" s="197" t="e">
        <f t="shared" si="0"/>
        <v>#REF!</v>
      </c>
      <c r="D16" s="198" t="s">
        <v>13</v>
      </c>
      <c r="E16">
        <v>9</v>
      </c>
      <c r="F16" s="197" t="e">
        <f t="shared" si="1"/>
        <v>#REF!</v>
      </c>
    </row>
    <row r="17" spans="1:6">
      <c r="A17">
        <v>10</v>
      </c>
      <c r="B17" s="197" t="e">
        <f t="shared" si="0"/>
        <v>#REF!</v>
      </c>
      <c r="D17" s="198" t="s">
        <v>14</v>
      </c>
      <c r="E17">
        <v>10</v>
      </c>
      <c r="F17" s="197" t="e">
        <f t="shared" si="1"/>
        <v>#REF!</v>
      </c>
    </row>
    <row r="18" spans="1:6">
      <c r="A18">
        <v>11</v>
      </c>
      <c r="B18" s="197" t="e">
        <f t="shared" si="0"/>
        <v>#REF!</v>
      </c>
      <c r="D18" s="198" t="s">
        <v>15</v>
      </c>
      <c r="E18">
        <v>11</v>
      </c>
      <c r="F18" s="197" t="e">
        <f t="shared" si="1"/>
        <v>#REF!</v>
      </c>
    </row>
    <row r="19" spans="1:6">
      <c r="A19">
        <v>12</v>
      </c>
      <c r="B19" s="197" t="e">
        <f t="shared" si="0"/>
        <v>#REF!</v>
      </c>
      <c r="D19" s="198" t="s">
        <v>16</v>
      </c>
      <c r="E19">
        <v>12</v>
      </c>
      <c r="F19" s="197" t="e">
        <f t="shared" si="1"/>
        <v>#REF!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3"/>
  <sheetViews>
    <sheetView tabSelected="1" zoomScale="75" zoomScaleNormal="75" topLeftCell="A31" workbookViewId="0">
      <selection activeCell="A37" sqref="A37"/>
    </sheetView>
  </sheetViews>
  <sheetFormatPr defaultColWidth="9.14285714285714" defaultRowHeight="20.25"/>
  <cols>
    <col min="1" max="1" width="6.28571428571429" style="159" customWidth="1"/>
    <col min="2" max="2" width="40.8571428571429" style="159" customWidth="1"/>
    <col min="3" max="3" width="35.1428571428571" style="159" customWidth="1"/>
    <col min="4" max="4" width="34.1428571428571" style="159" customWidth="1"/>
    <col min="5" max="5" width="35.1428571428571" style="159" customWidth="1"/>
    <col min="6" max="6" width="36" style="159" customWidth="1"/>
    <col min="7" max="7" width="38.7142857142857" style="159" customWidth="1"/>
    <col min="8" max="8" width="32.4285714285714" style="159" customWidth="1"/>
    <col min="9" max="9" width="26.4285714285714" style="159" customWidth="1"/>
    <col min="10" max="16384" width="9.14285714285714" style="159"/>
  </cols>
  <sheetData>
    <row r="1" ht="30" customHeight="1" spans="1:9">
      <c r="A1" s="160" t="s">
        <v>17</v>
      </c>
      <c r="B1" s="160"/>
      <c r="C1" s="160"/>
      <c r="D1" s="160"/>
      <c r="E1" s="160"/>
      <c r="F1" s="160"/>
    </row>
    <row r="2" ht="30" customHeight="1" spans="1:9">
      <c r="A2" s="161" t="s">
        <v>18</v>
      </c>
      <c r="B2" s="161"/>
      <c r="C2" s="161"/>
      <c r="D2" s="161"/>
      <c r="E2" s="161"/>
      <c r="F2" s="161"/>
    </row>
    <row r="3" ht="30" customHeight="1" spans="1:9">
      <c r="A3" s="161" t="s">
        <v>19</v>
      </c>
      <c r="B3" s="161"/>
      <c r="C3" s="161"/>
      <c r="D3" s="161"/>
      <c r="E3" s="161"/>
      <c r="F3" s="161"/>
    </row>
    <row r="4" ht="51.6" customHeight="1" spans="1:9">
      <c r="A4" s="162" t="s">
        <v>20</v>
      </c>
      <c r="B4" s="163"/>
      <c r="C4" s="163"/>
      <c r="D4" s="163"/>
      <c r="E4" s="163"/>
      <c r="F4" s="163"/>
    </row>
    <row r="5" ht="76.15" customHeight="1" spans="1:9">
      <c r="A5" s="164" t="s">
        <v>21</v>
      </c>
      <c r="B5" s="165" t="s">
        <v>22</v>
      </c>
      <c r="C5" s="165" t="s">
        <v>23</v>
      </c>
      <c r="D5" s="166" t="s">
        <v>24</v>
      </c>
      <c r="E5" s="167" t="s">
        <v>25</v>
      </c>
      <c r="F5" s="165" t="s">
        <v>26</v>
      </c>
    </row>
    <row r="6" ht="30" customHeight="1" spans="1:9">
      <c r="A6" s="2"/>
      <c r="B6" s="2"/>
      <c r="C6" s="199" t="s">
        <v>27</v>
      </c>
      <c r="D6" s="199" t="s">
        <v>27</v>
      </c>
      <c r="E6" s="199" t="s">
        <v>27</v>
      </c>
      <c r="F6" s="199" t="s">
        <v>27</v>
      </c>
      <c r="G6" s="168"/>
      <c r="H6" s="168"/>
    </row>
    <row r="7" ht="30" customHeight="1" spans="1:9">
      <c r="A7" s="169">
        <v>1</v>
      </c>
      <c r="B7" s="169" t="s">
        <v>28</v>
      </c>
      <c r="C7" s="170">
        <v>580942105661.317</v>
      </c>
      <c r="D7" s="170">
        <v>131700000000</v>
      </c>
      <c r="E7" s="171">
        <v>74708866704.313</v>
      </c>
      <c r="F7" s="170">
        <f>C7+D7+E7</f>
        <v>787350972365.63</v>
      </c>
      <c r="G7" s="172"/>
      <c r="H7" s="168"/>
    </row>
    <row r="8" ht="30" customHeight="1" spans="1:9">
      <c r="A8" s="169">
        <v>2</v>
      </c>
      <c r="B8" s="169" t="s">
        <v>29</v>
      </c>
      <c r="C8" s="173">
        <v>294661599530.569</v>
      </c>
      <c r="D8" s="173">
        <v>66800000000</v>
      </c>
      <c r="E8" s="173">
        <v>410898766873.722</v>
      </c>
      <c r="F8" s="170">
        <f t="shared" ref="F8:F20" si="0">C8+D8+E8</f>
        <v>772360366404.291</v>
      </c>
      <c r="G8" s="172"/>
      <c r="H8" s="172"/>
    </row>
    <row r="9" ht="30" customHeight="1" spans="1:9">
      <c r="A9" s="169">
        <v>3</v>
      </c>
      <c r="B9" s="169" t="s">
        <v>30</v>
      </c>
      <c r="C9" s="170">
        <v>227171742153.059</v>
      </c>
      <c r="D9" s="173">
        <v>51500000000</v>
      </c>
      <c r="E9" s="173">
        <v>261481033465.095</v>
      </c>
      <c r="F9" s="170">
        <f t="shared" si="0"/>
        <v>540152775618.154</v>
      </c>
      <c r="G9" s="168"/>
      <c r="H9" s="172"/>
    </row>
    <row r="10" ht="30" customHeight="1" spans="1:9">
      <c r="A10" s="169">
        <v>4</v>
      </c>
      <c r="B10" s="169" t="s">
        <v>31</v>
      </c>
      <c r="C10" s="170">
        <v>157253624893.976</v>
      </c>
      <c r="D10" s="173">
        <v>0</v>
      </c>
      <c r="E10" s="173">
        <v>0</v>
      </c>
      <c r="F10" s="170">
        <f t="shared" si="0"/>
        <v>157253624893.976</v>
      </c>
      <c r="G10" s="172"/>
      <c r="H10" s="172"/>
    </row>
    <row r="11" ht="30" customHeight="1" spans="1:9">
      <c r="A11" s="169">
        <v>5</v>
      </c>
      <c r="B11" s="174" t="s">
        <v>32</v>
      </c>
      <c r="C11" s="170">
        <v>44013212312.05</v>
      </c>
      <c r="D11" s="173">
        <v>0</v>
      </c>
      <c r="E11" s="173">
        <v>32264680070.96</v>
      </c>
      <c r="F11" s="170">
        <f t="shared" si="0"/>
        <v>76277892383.01</v>
      </c>
      <c r="H11" s="175"/>
    </row>
    <row r="12" ht="30" customHeight="1" spans="1:9">
      <c r="A12" s="169">
        <v>6</v>
      </c>
      <c r="B12" s="176" t="s">
        <v>33</v>
      </c>
      <c r="C12" s="170">
        <v>37477725869.02</v>
      </c>
      <c r="D12" s="173"/>
      <c r="E12" s="173">
        <v>0</v>
      </c>
      <c r="F12" s="170">
        <f t="shared" si="0"/>
        <v>37477725869.02</v>
      </c>
      <c r="G12" s="168"/>
      <c r="H12" s="175"/>
      <c r="I12" s="168"/>
    </row>
    <row r="13" ht="30" customHeight="1" spans="1:9">
      <c r="A13" s="169">
        <v>7</v>
      </c>
      <c r="B13" s="176" t="s">
        <v>34</v>
      </c>
      <c r="C13" s="170">
        <v>10875654295.49</v>
      </c>
      <c r="D13" s="170">
        <v>0</v>
      </c>
      <c r="E13" s="173">
        <v>0</v>
      </c>
      <c r="F13" s="170">
        <f t="shared" si="0"/>
        <v>10875654295.49</v>
      </c>
      <c r="H13" s="175"/>
      <c r="I13" s="168"/>
    </row>
    <row r="14" ht="40.5" spans="1:9">
      <c r="A14" s="169">
        <v>8</v>
      </c>
      <c r="B14" s="176" t="s">
        <v>35</v>
      </c>
      <c r="C14" s="173">
        <v>18163078852.38</v>
      </c>
      <c r="D14" s="173">
        <v>0</v>
      </c>
      <c r="E14" s="173">
        <v>0</v>
      </c>
      <c r="F14" s="170">
        <f t="shared" si="0"/>
        <v>18163078852.38</v>
      </c>
      <c r="H14" s="175"/>
      <c r="I14" s="168"/>
    </row>
    <row r="15" ht="42.75" customHeight="1" spans="1:9">
      <c r="A15" s="169">
        <v>9</v>
      </c>
      <c r="B15" s="176" t="s">
        <v>36</v>
      </c>
      <c r="C15" s="173">
        <v>0</v>
      </c>
      <c r="D15" s="173">
        <v>0</v>
      </c>
      <c r="E15" s="173">
        <v>23230569651.09</v>
      </c>
      <c r="F15" s="170">
        <f t="shared" si="0"/>
        <v>23230569651.09</v>
      </c>
      <c r="H15" s="175"/>
      <c r="I15" s="168"/>
    </row>
    <row r="16" ht="42.75" customHeight="1" spans="1:9">
      <c r="A16" s="169">
        <v>10</v>
      </c>
      <c r="B16" s="176" t="s">
        <v>37</v>
      </c>
      <c r="C16" s="173">
        <v>250000000000</v>
      </c>
      <c r="D16" s="173">
        <v>0</v>
      </c>
      <c r="E16" s="173">
        <v>0</v>
      </c>
      <c r="F16" s="170">
        <f t="shared" si="0"/>
        <v>250000000000</v>
      </c>
      <c r="H16" s="175"/>
      <c r="I16" s="168"/>
    </row>
    <row r="17" ht="45" customHeight="1" spans="1:9">
      <c r="A17" s="169">
        <v>11</v>
      </c>
      <c r="B17" s="176" t="s">
        <v>38</v>
      </c>
      <c r="C17" s="173">
        <v>50000000000</v>
      </c>
      <c r="D17" s="173">
        <v>0</v>
      </c>
      <c r="E17" s="170">
        <v>0</v>
      </c>
      <c r="F17" s="170">
        <f t="shared" si="0"/>
        <v>50000000000</v>
      </c>
      <c r="H17" s="175"/>
      <c r="I17" s="168"/>
    </row>
    <row r="18" ht="43.9" customHeight="1" spans="1:9">
      <c r="A18" s="169">
        <v>12</v>
      </c>
      <c r="B18" s="176" t="s">
        <v>39</v>
      </c>
      <c r="C18" s="173">
        <v>5536650064.11</v>
      </c>
      <c r="D18" s="173">
        <v>0</v>
      </c>
      <c r="E18" s="173">
        <v>4033085008.87</v>
      </c>
      <c r="F18" s="170">
        <f t="shared" si="0"/>
        <v>9569735072.98</v>
      </c>
      <c r="G18" s="177"/>
    </row>
    <row r="19" ht="43.9" customHeight="1" spans="1:9">
      <c r="A19" s="169"/>
      <c r="B19" s="176" t="s">
        <v>40</v>
      </c>
      <c r="C19" s="173">
        <v>252000000000</v>
      </c>
      <c r="D19" s="173"/>
      <c r="E19" s="173"/>
      <c r="F19" s="170">
        <f t="shared" si="0"/>
        <v>252000000000</v>
      </c>
      <c r="G19" s="177"/>
    </row>
    <row r="20" ht="43.9" customHeight="1" spans="1:9">
      <c r="A20" s="169">
        <v>13</v>
      </c>
      <c r="B20" s="176" t="s">
        <v>41</v>
      </c>
      <c r="C20" s="173">
        <v>200000000000</v>
      </c>
      <c r="D20" s="173">
        <v>0</v>
      </c>
      <c r="E20" s="173">
        <v>0</v>
      </c>
      <c r="F20" s="170">
        <f t="shared" si="0"/>
        <v>200000000000</v>
      </c>
      <c r="G20" s="177"/>
    </row>
    <row r="21" ht="30" customHeight="1" spans="1:9">
      <c r="A21" s="169"/>
      <c r="B21" s="166" t="s">
        <v>42</v>
      </c>
      <c r="C21" s="173">
        <f>SUM(C7:C20)</f>
        <v>2128095393631.97</v>
      </c>
      <c r="D21" s="173">
        <f>SUM(D7:D20)</f>
        <v>250000000000</v>
      </c>
      <c r="E21" s="173">
        <f>SUM(E7:E20)</f>
        <v>806617001774.05</v>
      </c>
      <c r="F21" s="173">
        <f>SUM(F7:F20)</f>
        <v>3184712395406.02</v>
      </c>
    </row>
    <row r="22" ht="50.25" customHeight="1" spans="1:9">
      <c r="B22" s="178"/>
      <c r="C22" s="179"/>
      <c r="D22" s="179"/>
      <c r="E22" s="179"/>
      <c r="F22" s="177"/>
      <c r="G22" s="172"/>
    </row>
    <row r="23" ht="35.1" customHeight="1" spans="1:9">
      <c r="A23" s="33" t="s">
        <v>43</v>
      </c>
      <c r="B23" s="33"/>
      <c r="C23" s="33"/>
      <c r="D23" s="33"/>
      <c r="E23" s="33"/>
      <c r="F23" s="33"/>
      <c r="G23" s="33"/>
    </row>
    <row r="24" ht="60" customHeight="1" spans="1:9">
      <c r="A24" s="180" t="s">
        <v>44</v>
      </c>
      <c r="B24" s="181"/>
      <c r="C24" s="181"/>
      <c r="D24" s="181"/>
      <c r="E24" s="181"/>
      <c r="F24" s="181"/>
      <c r="G24" s="181"/>
      <c r="H24" s="181"/>
    </row>
    <row r="25" ht="30" customHeight="1" spans="1:9">
      <c r="A25" s="2">
        <v>0</v>
      </c>
      <c r="B25" s="2">
        <v>1</v>
      </c>
      <c r="C25" s="2">
        <v>2</v>
      </c>
      <c r="D25" s="2">
        <v>3</v>
      </c>
      <c r="E25" s="2">
        <v>5</v>
      </c>
      <c r="F25" s="2">
        <v>6</v>
      </c>
      <c r="G25" s="2">
        <v>7</v>
      </c>
      <c r="H25" s="2">
        <v>8</v>
      </c>
      <c r="I25" s="33"/>
    </row>
    <row r="26" ht="108" customHeight="1" spans="1:9">
      <c r="A26" s="166" t="s">
        <v>21</v>
      </c>
      <c r="B26" s="166" t="s">
        <v>22</v>
      </c>
      <c r="C26" s="182" t="s">
        <v>45</v>
      </c>
      <c r="D26" s="166" t="s">
        <v>46</v>
      </c>
      <c r="E26" s="166" t="s">
        <v>47</v>
      </c>
      <c r="F26" s="166" t="s">
        <v>24</v>
      </c>
      <c r="G26" s="166" t="s">
        <v>48</v>
      </c>
      <c r="H26" s="166" t="s">
        <v>26</v>
      </c>
      <c r="I26" s="183"/>
    </row>
    <row r="27" ht="22.5" spans="1:9">
      <c r="A27" s="169"/>
      <c r="B27" s="169"/>
      <c r="C27" s="199" t="s">
        <v>27</v>
      </c>
      <c r="D27" s="199" t="s">
        <v>27</v>
      </c>
      <c r="E27" s="200" t="s">
        <v>27</v>
      </c>
      <c r="F27" s="199" t="s">
        <v>27</v>
      </c>
      <c r="G27" s="199" t="s">
        <v>27</v>
      </c>
      <c r="H27" s="199" t="s">
        <v>27</v>
      </c>
      <c r="I27" s="184"/>
    </row>
    <row r="28" customHeight="1" spans="1:9">
      <c r="A28" s="169">
        <v>1</v>
      </c>
      <c r="B28" s="169" t="s">
        <v>49</v>
      </c>
      <c r="C28" s="185">
        <v>534846091962.298</v>
      </c>
      <c r="D28" s="186">
        <v>-107274579564.58</v>
      </c>
      <c r="E28" s="187">
        <f>C28+D28</f>
        <v>427571512397.718</v>
      </c>
      <c r="F28" s="185">
        <v>121250000000</v>
      </c>
      <c r="G28" s="185">
        <v>74708866704.313</v>
      </c>
      <c r="H28" s="185">
        <f>+E28+F28+G28</f>
        <v>623530379102.031</v>
      </c>
    </row>
    <row r="29" customHeight="1" spans="1:9">
      <c r="A29" s="169">
        <v>2</v>
      </c>
      <c r="B29" s="169" t="s">
        <v>50</v>
      </c>
      <c r="C29" s="185">
        <v>11027754473.4494</v>
      </c>
      <c r="D29" s="186">
        <v>0</v>
      </c>
      <c r="E29" s="187">
        <f t="shared" ref="E29:E32" si="1">C29+D29</f>
        <v>11027754473.4494</v>
      </c>
      <c r="F29" s="185">
        <v>2500000000</v>
      </c>
      <c r="G29" s="185">
        <v>0</v>
      </c>
      <c r="H29" s="185">
        <f t="shared" ref="H29:H32" si="2">+E29+F29+G29</f>
        <v>13527754473.4494</v>
      </c>
      <c r="I29" s="175"/>
    </row>
    <row r="30" customHeight="1" spans="1:9">
      <c r="A30" s="169">
        <v>3</v>
      </c>
      <c r="B30" s="169" t="s">
        <v>51</v>
      </c>
      <c r="C30" s="185">
        <v>5513877236.7247</v>
      </c>
      <c r="D30" s="186">
        <v>0</v>
      </c>
      <c r="E30" s="187">
        <f t="shared" si="1"/>
        <v>5513877236.7247</v>
      </c>
      <c r="F30" s="185">
        <v>1250000000</v>
      </c>
      <c r="G30" s="185">
        <v>0</v>
      </c>
      <c r="H30" s="185">
        <f t="shared" si="2"/>
        <v>6763877236.7247</v>
      </c>
      <c r="I30" s="175"/>
    </row>
    <row r="31" ht="40.5" spans="1:9">
      <c r="A31" s="169">
        <v>4</v>
      </c>
      <c r="B31" s="176" t="s">
        <v>52</v>
      </c>
      <c r="C31" s="185">
        <v>18526627515.3951</v>
      </c>
      <c r="D31" s="186">
        <v>0</v>
      </c>
      <c r="E31" s="187">
        <f t="shared" si="1"/>
        <v>18526627515.3951</v>
      </c>
      <c r="F31" s="185">
        <v>4200000000</v>
      </c>
      <c r="G31" s="185">
        <v>0</v>
      </c>
      <c r="H31" s="185">
        <f t="shared" si="2"/>
        <v>22726627515.3951</v>
      </c>
      <c r="I31" s="175"/>
    </row>
    <row r="32" ht="21" customHeight="1" spans="1:9">
      <c r="A32" s="169">
        <v>5</v>
      </c>
      <c r="B32" s="169" t="s">
        <v>53</v>
      </c>
      <c r="C32" s="185">
        <v>11027754473.4494</v>
      </c>
      <c r="D32" s="185">
        <v>-221063917</v>
      </c>
      <c r="E32" s="187">
        <f t="shared" si="1"/>
        <v>10806690556.4494</v>
      </c>
      <c r="F32" s="185">
        <v>2500000000</v>
      </c>
      <c r="G32" s="185">
        <v>10977841779.87</v>
      </c>
      <c r="H32" s="185">
        <f t="shared" si="2"/>
        <v>24284532336.3194</v>
      </c>
      <c r="I32" s="175"/>
    </row>
    <row r="33" ht="36.75" customHeight="1" spans="1:9">
      <c r="A33" s="169"/>
      <c r="B33" s="2" t="s">
        <v>26</v>
      </c>
      <c r="C33" s="188">
        <f>SUM(C28:C32)</f>
        <v>580942105661.317</v>
      </c>
      <c r="D33" s="188">
        <f>SUM(D28:D32)</f>
        <v>-107495643481.58</v>
      </c>
      <c r="E33" s="188">
        <f t="shared" ref="E33:H33" si="3">SUM(E28:E32)</f>
        <v>473446462179.737</v>
      </c>
      <c r="F33" s="188">
        <f t="shared" si="3"/>
        <v>131700000000</v>
      </c>
      <c r="G33" s="188">
        <f t="shared" si="3"/>
        <v>85686708484.183</v>
      </c>
      <c r="H33" s="188">
        <f t="shared" si="3"/>
        <v>690833170663.92</v>
      </c>
      <c r="I33" s="189"/>
    </row>
    <row r="35" ht="12.75" hidden="1" customHeight="1" spans="1:9">
      <c r="A35" s="190" t="s">
        <v>54</v>
      </c>
      <c r="B35" s="190"/>
      <c r="C35" s="190"/>
    </row>
    <row r="36" spans="1:9">
      <c r="A36" s="191"/>
      <c r="B36" s="191"/>
      <c r="C36" s="191"/>
      <c r="F36" s="177"/>
      <c r="G36" s="177"/>
      <c r="H36" s="48"/>
    </row>
    <row r="37" ht="42.75" customHeight="1" spans="1:9">
      <c r="B37" s="192"/>
      <c r="C37" s="193"/>
      <c r="E37" s="177"/>
      <c r="F37" s="177"/>
      <c r="G37" s="172"/>
      <c r="H37" s="172"/>
    </row>
    <row r="38" spans="1:9">
      <c r="B38" s="192"/>
      <c r="C38" s="193"/>
      <c r="F38" s="177"/>
      <c r="H38" s="177"/>
    </row>
    <row r="39" spans="1:9">
      <c r="B39" s="193"/>
      <c r="C39" s="192"/>
      <c r="G39" s="177"/>
      <c r="H39" s="172"/>
    </row>
    <row r="40" ht="22.5" spans="1:9">
      <c r="A40" s="184" t="s">
        <v>55</v>
      </c>
      <c r="B40" s="184"/>
      <c r="C40" s="184"/>
      <c r="D40" s="184"/>
      <c r="E40" s="184"/>
      <c r="F40" s="184"/>
      <c r="G40" s="184"/>
      <c r="H40" s="184"/>
      <c r="I40" s="184"/>
    </row>
    <row r="41" ht="35.25" customHeight="1" spans="1:9">
      <c r="A41" s="194" t="s">
        <v>56</v>
      </c>
      <c r="B41" s="184"/>
      <c r="C41" s="184"/>
      <c r="D41" s="184"/>
      <c r="E41" s="184"/>
      <c r="F41" s="184"/>
      <c r="G41" s="184"/>
      <c r="H41" s="184"/>
      <c r="I41" s="184"/>
    </row>
    <row r="42" ht="30.75" customHeight="1" spans="1:9">
      <c r="A42" s="184" t="s">
        <v>57</v>
      </c>
      <c r="B42" s="184"/>
      <c r="C42" s="184"/>
      <c r="D42" s="184"/>
      <c r="E42" s="184"/>
      <c r="F42" s="184"/>
      <c r="G42" s="184"/>
      <c r="H42" s="184"/>
      <c r="I42" s="184"/>
    </row>
    <row r="43" ht="22.5" spans="1:9">
      <c r="A43" s="184" t="s">
        <v>58</v>
      </c>
      <c r="B43" s="184"/>
      <c r="C43" s="184"/>
      <c r="D43" s="184"/>
      <c r="E43" s="184"/>
      <c r="F43" s="184"/>
      <c r="G43" s="184"/>
      <c r="H43" s="184"/>
      <c r="I43" s="184"/>
    </row>
  </sheetData>
  <mergeCells count="12">
    <mergeCell ref="A1:F1"/>
    <mergeCell ref="A2:F2"/>
    <mergeCell ref="A3:F3"/>
    <mergeCell ref="A4:F4"/>
    <mergeCell ref="A23:G23"/>
    <mergeCell ref="A24:H24"/>
    <mergeCell ref="A35:C35"/>
    <mergeCell ref="A36:C36"/>
    <mergeCell ref="A40:I40"/>
    <mergeCell ref="A41:I41"/>
    <mergeCell ref="A42:I42"/>
    <mergeCell ref="A43:I43"/>
  </mergeCells>
  <pageMargins left="0.747916666666667" right="0.747916666666667" top="0.393055555555556" bottom="0.409027777777778" header="0.511805555555556" footer="0.511805555555556"/>
  <pageSetup paperSize="1" scale="3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4"/>
  <sheetViews>
    <sheetView zoomScale="130" zoomScaleNormal="130" topLeftCell="A3" workbookViewId="0">
      <pane xSplit="3" ySplit="7" topLeftCell="D45" activePane="bottomRight" state="frozen"/>
      <selection/>
      <selection pane="topRight"/>
      <selection pane="bottomLeft"/>
      <selection pane="bottomRight" activeCell="A48" sqref="A48"/>
    </sheetView>
  </sheetViews>
  <sheetFormatPr defaultColWidth="8.85714285714286" defaultRowHeight="12.75"/>
  <cols>
    <col min="1" max="1" width="4.14285714285714" style="1" customWidth="1"/>
    <col min="2" max="2" width="22.4285714285714" style="1" customWidth="1"/>
    <col min="3" max="3" width="7.42857142857143" style="1" customWidth="1"/>
    <col min="4" max="4" width="25.5714285714286" style="1" customWidth="1"/>
    <col min="5" max="5" width="23.7142857142857" style="1" customWidth="1"/>
    <col min="6" max="6" width="28.2857142857143" style="1" customWidth="1"/>
    <col min="7" max="7" width="21.2857142857143" style="1" customWidth="1"/>
    <col min="8" max="8" width="24.4285714285714" style="1" customWidth="1"/>
    <col min="9" max="9" width="22.7142857142857" style="1" customWidth="1"/>
    <col min="10" max="11" width="25.5714285714286" style="1" customWidth="1"/>
    <col min="12" max="17" width="22" style="1" customWidth="1"/>
    <col min="18" max="18" width="28" style="1" customWidth="1"/>
    <col min="19" max="19" width="25.8571428571429" style="1" customWidth="1"/>
    <col min="20" max="20" width="6.42857142857143" style="1" customWidth="1"/>
    <col min="21" max="21" width="8.85714285714286" style="1"/>
    <col min="22" max="22" width="16.2857142857143" style="1" customWidth="1"/>
    <col min="23" max="23" width="16.8571428571429" style="1" customWidth="1"/>
    <col min="24" max="24" width="21" style="1" customWidth="1"/>
    <col min="25" max="25" width="8.85714285714286" style="1"/>
    <col min="26" max="26" width="17.4285714285714" style="1" customWidth="1"/>
    <col min="27" max="27" width="12.2857142857143" style="1" customWidth="1"/>
    <col min="28" max="28" width="17.8571428571429" style="1" customWidth="1"/>
    <col min="29" max="30" width="8.85714285714286" style="1"/>
    <col min="31" max="31" width="17.8571428571429" style="1" customWidth="1"/>
    <col min="32" max="32" width="16.2857142857143" style="1" customWidth="1"/>
    <col min="33" max="33" width="17.8571428571429" style="1" customWidth="1"/>
    <col min="34" max="16384" width="8.85714285714286" style="1"/>
  </cols>
  <sheetData>
    <row r="1" ht="23.25" spans="1:33">
      <c r="A1" s="132" t="s">
        <v>59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ht="25.5" spans="1:33">
      <c r="A2" s="74" t="s">
        <v>60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8" customHeight="1" spans="1:33">
      <c r="A3" s="133" t="s">
        <v>61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ht="18.75" spans="1:33">
      <c r="A4" s="134" t="s">
        <v>62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ht="20.25" spans="1:33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ht="15.75" spans="1:33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 t="s">
        <v>63</v>
      </c>
      <c r="G6" s="12">
        <v>7</v>
      </c>
      <c r="H6" s="12">
        <v>8</v>
      </c>
      <c r="I6" s="12">
        <v>9</v>
      </c>
      <c r="J6" s="12" t="s">
        <v>64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135" t="s">
        <v>65</v>
      </c>
      <c r="S6" s="135" t="s">
        <v>66</v>
      </c>
      <c r="T6" s="136"/>
    </row>
    <row r="7" customHeight="1" spans="1:33">
      <c r="A7" s="137" t="s">
        <v>21</v>
      </c>
      <c r="B7" s="137" t="s">
        <v>22</v>
      </c>
      <c r="C7" s="137" t="s">
        <v>67</v>
      </c>
      <c r="D7" s="137" t="s">
        <v>68</v>
      </c>
      <c r="E7" s="137" t="s">
        <v>69</v>
      </c>
      <c r="F7" s="137" t="s">
        <v>70</v>
      </c>
      <c r="G7" s="138" t="s">
        <v>71</v>
      </c>
      <c r="H7" s="139"/>
      <c r="I7" s="140"/>
      <c r="J7" s="137" t="s">
        <v>47</v>
      </c>
      <c r="K7" s="141" t="s">
        <v>72</v>
      </c>
      <c r="L7" s="137" t="s">
        <v>73</v>
      </c>
      <c r="M7" s="137" t="s">
        <v>74</v>
      </c>
      <c r="N7" s="137" t="s">
        <v>75</v>
      </c>
      <c r="O7" s="137" t="s">
        <v>76</v>
      </c>
      <c r="P7" s="137" t="s">
        <v>77</v>
      </c>
      <c r="Q7" s="137" t="s">
        <v>78</v>
      </c>
      <c r="R7" s="137" t="s">
        <v>79</v>
      </c>
      <c r="S7" s="137" t="s">
        <v>80</v>
      </c>
      <c r="T7" s="142" t="s">
        <v>21</v>
      </c>
    </row>
    <row r="8" ht="50.25" customHeight="1" spans="1:33">
      <c r="A8" s="143"/>
      <c r="B8" s="143"/>
      <c r="C8" s="143"/>
      <c r="D8" s="143"/>
      <c r="E8" s="143"/>
      <c r="F8" s="143"/>
      <c r="G8" s="63" t="s">
        <v>81</v>
      </c>
      <c r="H8" s="63" t="s">
        <v>82</v>
      </c>
      <c r="I8" s="63" t="s">
        <v>83</v>
      </c>
      <c r="J8" s="143"/>
      <c r="K8" s="144"/>
      <c r="L8" s="143"/>
      <c r="M8" s="143"/>
      <c r="N8" s="143"/>
      <c r="O8" s="143"/>
      <c r="P8" s="143"/>
      <c r="Q8" s="143"/>
      <c r="R8" s="143"/>
      <c r="S8" s="143"/>
      <c r="T8" s="145"/>
    </row>
    <row r="9" ht="21" customHeight="1" spans="1:33">
      <c r="A9" s="136"/>
      <c r="B9" s="136"/>
      <c r="C9" s="136"/>
      <c r="D9" s="201" t="s">
        <v>27</v>
      </c>
      <c r="E9" s="201" t="s">
        <v>27</v>
      </c>
      <c r="F9" s="201" t="s">
        <v>27</v>
      </c>
      <c r="G9" s="201" t="s">
        <v>27</v>
      </c>
      <c r="H9" s="201" t="s">
        <v>27</v>
      </c>
      <c r="I9" s="201" t="s">
        <v>27</v>
      </c>
      <c r="J9" s="201" t="s">
        <v>27</v>
      </c>
      <c r="K9" s="201" t="s">
        <v>27</v>
      </c>
      <c r="L9" s="201" t="s">
        <v>27</v>
      </c>
      <c r="M9" s="201" t="s">
        <v>27</v>
      </c>
      <c r="N9" s="201" t="s">
        <v>27</v>
      </c>
      <c r="O9" s="201" t="s">
        <v>27</v>
      </c>
      <c r="P9" s="201" t="s">
        <v>27</v>
      </c>
      <c r="Q9" s="201" t="s">
        <v>27</v>
      </c>
      <c r="R9" s="201" t="s">
        <v>27</v>
      </c>
      <c r="S9" s="201" t="s">
        <v>27</v>
      </c>
      <c r="T9" s="136"/>
    </row>
    <row r="10" ht="30" customHeight="1" spans="1:33">
      <c r="A10" s="136">
        <v>1</v>
      </c>
      <c r="B10" s="146" t="s">
        <v>84</v>
      </c>
      <c r="C10" s="147">
        <v>17</v>
      </c>
      <c r="D10" s="148">
        <v>7080112996.83825</v>
      </c>
      <c r="E10" s="148">
        <v>2872691201.936</v>
      </c>
      <c r="F10" s="149">
        <f>D10+E10</f>
        <v>9952804198.77425</v>
      </c>
      <c r="G10" s="148">
        <v>606031676.25</v>
      </c>
      <c r="H10" s="148">
        <v>0</v>
      </c>
      <c r="I10" s="148">
        <f>777948381.07-H10-G10</f>
        <v>171916704.82</v>
      </c>
      <c r="J10" s="148">
        <f>F10-G10-H10-I10</f>
        <v>9174855817.70425</v>
      </c>
      <c r="K10" s="148">
        <v>1605066791.6765</v>
      </c>
      <c r="L10" s="148">
        <v>240512671.0666</v>
      </c>
      <c r="M10" s="148">
        <f>L10/2</f>
        <v>120256335.5333</v>
      </c>
      <c r="N10" s="148">
        <f>L10-M10</f>
        <v>120256335.5333</v>
      </c>
      <c r="O10" s="148">
        <v>7598749231.2928</v>
      </c>
      <c r="P10" s="148">
        <v>0</v>
      </c>
      <c r="Q10" s="148">
        <f>O10-P10</f>
        <v>7598749231.2928</v>
      </c>
      <c r="R10" s="150">
        <f>F10+K10+L10+O10</f>
        <v>19397132892.8102</v>
      </c>
      <c r="S10" s="150">
        <f>J10+K10+N10+Q10</f>
        <v>18498928176.2069</v>
      </c>
      <c r="T10" s="136">
        <v>1</v>
      </c>
      <c r="AG10" s="130">
        <v>0</v>
      </c>
    </row>
    <row r="11" ht="30" customHeight="1" spans="1:33">
      <c r="A11" s="136">
        <v>2</v>
      </c>
      <c r="B11" s="146" t="s">
        <v>85</v>
      </c>
      <c r="C11" s="151">
        <v>21</v>
      </c>
      <c r="D11" s="148">
        <v>7532022687.20556</v>
      </c>
      <c r="E11" s="148">
        <v>0</v>
      </c>
      <c r="F11" s="149">
        <f t="shared" ref="F11:F45" si="0">D11+E11</f>
        <v>7532022687.20556</v>
      </c>
      <c r="G11" s="148">
        <v>495107019.72</v>
      </c>
      <c r="H11" s="148">
        <v>0</v>
      </c>
      <c r="I11" s="148">
        <f>737500900.01-H11-G11</f>
        <v>242393880.29</v>
      </c>
      <c r="J11" s="148">
        <f t="shared" ref="J11:J45" si="1">F11-G11-H11-I11</f>
        <v>6794521787.19556</v>
      </c>
      <c r="K11" s="148">
        <v>1707515048.8116</v>
      </c>
      <c r="L11" s="148">
        <v>255864121.9204</v>
      </c>
      <c r="M11" s="148">
        <v>0</v>
      </c>
      <c r="N11" s="148">
        <f t="shared" ref="N11:N45" si="2">L11-M11</f>
        <v>255864121.9204</v>
      </c>
      <c r="O11" s="148">
        <v>8253655760.621</v>
      </c>
      <c r="P11" s="148">
        <v>0</v>
      </c>
      <c r="Q11" s="148">
        <f t="shared" ref="Q11:Q45" si="3">O11-P11</f>
        <v>8253655760.621</v>
      </c>
      <c r="R11" s="150">
        <f t="shared" ref="R11:R45" si="4">F11+K11+L11+O11</f>
        <v>17749057618.5586</v>
      </c>
      <c r="S11" s="150">
        <f t="shared" ref="S11:S45" si="5">J11+K11+N11+Q11</f>
        <v>17011556718.5486</v>
      </c>
      <c r="T11" s="136">
        <v>2</v>
      </c>
      <c r="AG11" s="130">
        <v>0</v>
      </c>
    </row>
    <row r="12" ht="30" customHeight="1" spans="1:33">
      <c r="A12" s="136">
        <v>3</v>
      </c>
      <c r="B12" s="146" t="s">
        <v>86</v>
      </c>
      <c r="C12" s="151">
        <v>31</v>
      </c>
      <c r="D12" s="148">
        <v>7602017182.10397</v>
      </c>
      <c r="E12" s="148">
        <v>34982767929.6273</v>
      </c>
      <c r="F12" s="149">
        <f t="shared" si="0"/>
        <v>42584785111.7313</v>
      </c>
      <c r="G12" s="148">
        <v>243840584.06</v>
      </c>
      <c r="H12" s="148">
        <v>0</v>
      </c>
      <c r="I12" s="148">
        <f>1177747336.09-H12-G12</f>
        <v>933906752.03</v>
      </c>
      <c r="J12" s="148">
        <f t="shared" si="1"/>
        <v>41407037775.6413</v>
      </c>
      <c r="K12" s="148">
        <v>1723382851.9683</v>
      </c>
      <c r="L12" s="148">
        <v>258241847.0974</v>
      </c>
      <c r="M12" s="148">
        <f>L12/2</f>
        <v>129120923.5487</v>
      </c>
      <c r="N12" s="148">
        <f t="shared" si="2"/>
        <v>129120923.5487</v>
      </c>
      <c r="O12" s="148">
        <v>10325046371.0534</v>
      </c>
      <c r="P12" s="148">
        <v>0</v>
      </c>
      <c r="Q12" s="148">
        <f t="shared" si="3"/>
        <v>10325046371.0534</v>
      </c>
      <c r="R12" s="150">
        <f t="shared" si="4"/>
        <v>54891456181.8504</v>
      </c>
      <c r="S12" s="150">
        <f t="shared" si="5"/>
        <v>53584587922.2117</v>
      </c>
      <c r="T12" s="136">
        <v>3</v>
      </c>
      <c r="AG12" s="130">
        <v>0</v>
      </c>
    </row>
    <row r="13" ht="30" customHeight="1" spans="1:33">
      <c r="A13" s="136">
        <v>4</v>
      </c>
      <c r="B13" s="146" t="s">
        <v>87</v>
      </c>
      <c r="C13" s="151">
        <v>21</v>
      </c>
      <c r="D13" s="148">
        <v>7517912329.4382</v>
      </c>
      <c r="E13" s="148">
        <v>1653257846.1959</v>
      </c>
      <c r="F13" s="149">
        <f t="shared" si="0"/>
        <v>9171170175.6341</v>
      </c>
      <c r="G13" s="148">
        <v>337733487.2</v>
      </c>
      <c r="H13" s="148">
        <v>0</v>
      </c>
      <c r="I13" s="148">
        <f>337733487.2-H13-G13</f>
        <v>0</v>
      </c>
      <c r="J13" s="148">
        <f t="shared" si="1"/>
        <v>8833436688.4341</v>
      </c>
      <c r="K13" s="148">
        <v>1704316220.3915</v>
      </c>
      <c r="L13" s="148">
        <v>255384790.6107</v>
      </c>
      <c r="M13" s="148">
        <v>0</v>
      </c>
      <c r="N13" s="148">
        <f t="shared" si="2"/>
        <v>255384790.6107</v>
      </c>
      <c r="O13" s="148">
        <v>8691762591.6687</v>
      </c>
      <c r="P13" s="148">
        <v>0</v>
      </c>
      <c r="Q13" s="148">
        <f t="shared" si="3"/>
        <v>8691762591.6687</v>
      </c>
      <c r="R13" s="150">
        <f t="shared" si="4"/>
        <v>19822633778.305</v>
      </c>
      <c r="S13" s="150">
        <f t="shared" si="5"/>
        <v>19484900291.105</v>
      </c>
      <c r="T13" s="136">
        <v>4</v>
      </c>
      <c r="AG13" s="130">
        <v>0</v>
      </c>
    </row>
    <row r="14" ht="30" customHeight="1" spans="1:33">
      <c r="A14" s="136">
        <v>5</v>
      </c>
      <c r="B14" s="146" t="s">
        <v>88</v>
      </c>
      <c r="C14" s="151">
        <v>20</v>
      </c>
      <c r="D14" s="148">
        <v>9044300411.92384</v>
      </c>
      <c r="E14" s="148">
        <v>0</v>
      </c>
      <c r="F14" s="149">
        <f t="shared" si="0"/>
        <v>9044300411.92384</v>
      </c>
      <c r="G14" s="148">
        <v>1956626887.11</v>
      </c>
      <c r="H14" s="148">
        <v>1654765384.01</v>
      </c>
      <c r="I14" s="148">
        <f>4824115614.15-H14-G14</f>
        <v>1212723343.03</v>
      </c>
      <c r="J14" s="148">
        <f t="shared" si="1"/>
        <v>4220184797.77384</v>
      </c>
      <c r="K14" s="148">
        <v>2050349514.4226</v>
      </c>
      <c r="L14" s="148">
        <v>307236459.4989</v>
      </c>
      <c r="M14" s="148">
        <v>0</v>
      </c>
      <c r="N14" s="148">
        <f t="shared" si="2"/>
        <v>307236459.4989</v>
      </c>
      <c r="O14" s="148">
        <v>8903628296.285</v>
      </c>
      <c r="P14" s="148">
        <v>0</v>
      </c>
      <c r="Q14" s="148">
        <f t="shared" si="3"/>
        <v>8903628296.285</v>
      </c>
      <c r="R14" s="150">
        <f t="shared" si="4"/>
        <v>20305514682.1303</v>
      </c>
      <c r="S14" s="150">
        <f t="shared" si="5"/>
        <v>15481399067.9803</v>
      </c>
      <c r="T14" s="136">
        <v>5</v>
      </c>
      <c r="AG14" s="130">
        <v>0</v>
      </c>
    </row>
    <row r="15" ht="30" customHeight="1" spans="1:33">
      <c r="A15" s="136">
        <v>6</v>
      </c>
      <c r="B15" s="146" t="s">
        <v>89</v>
      </c>
      <c r="C15" s="151">
        <v>8</v>
      </c>
      <c r="D15" s="148">
        <v>6690211623.00713</v>
      </c>
      <c r="E15" s="148">
        <v>34406529898.8078</v>
      </c>
      <c r="F15" s="149">
        <f t="shared" si="0"/>
        <v>41096741521.8149</v>
      </c>
      <c r="G15" s="148">
        <v>302231190.43</v>
      </c>
      <c r="H15" s="148">
        <v>0</v>
      </c>
      <c r="I15" s="148">
        <f>664251643.94-H15-G15</f>
        <v>362020453.51</v>
      </c>
      <c r="J15" s="148">
        <f t="shared" si="1"/>
        <v>40432489877.8749</v>
      </c>
      <c r="K15" s="148">
        <v>1516675865.226</v>
      </c>
      <c r="L15" s="148">
        <v>227267653.5203</v>
      </c>
      <c r="M15" s="148">
        <f t="shared" ref="M15:M21" si="6">L15/2</f>
        <v>113633826.76015</v>
      </c>
      <c r="N15" s="148">
        <f t="shared" si="2"/>
        <v>113633826.76015</v>
      </c>
      <c r="O15" s="148">
        <v>9965653194.5243</v>
      </c>
      <c r="P15" s="148">
        <v>0</v>
      </c>
      <c r="Q15" s="148">
        <f t="shared" si="3"/>
        <v>9965653194.5243</v>
      </c>
      <c r="R15" s="150">
        <f t="shared" si="4"/>
        <v>52806338235.0855</v>
      </c>
      <c r="S15" s="150">
        <f t="shared" si="5"/>
        <v>52028452764.3854</v>
      </c>
      <c r="T15" s="136">
        <v>6</v>
      </c>
      <c r="AG15" s="130">
        <v>0</v>
      </c>
    </row>
    <row r="16" ht="30" customHeight="1" spans="1:33">
      <c r="A16" s="136">
        <v>7</v>
      </c>
      <c r="B16" s="146" t="s">
        <v>90</v>
      </c>
      <c r="C16" s="151">
        <v>23</v>
      </c>
      <c r="D16" s="148">
        <v>8479616296.22873</v>
      </c>
      <c r="E16" s="148">
        <v>0</v>
      </c>
      <c r="F16" s="149">
        <f t="shared" si="0"/>
        <v>8479616296.22873</v>
      </c>
      <c r="G16" s="148">
        <v>335836615.1</v>
      </c>
      <c r="H16" s="148">
        <v>0</v>
      </c>
      <c r="I16" s="148">
        <f>525191120.27-H16-G16</f>
        <v>189354505.17</v>
      </c>
      <c r="J16" s="148">
        <f t="shared" si="1"/>
        <v>7954425175.95873</v>
      </c>
      <c r="K16" s="148">
        <v>1922335212.632</v>
      </c>
      <c r="L16" s="148">
        <v>288054041.7839</v>
      </c>
      <c r="M16" s="148">
        <f t="shared" si="6"/>
        <v>144027020.89195</v>
      </c>
      <c r="N16" s="148">
        <f t="shared" si="2"/>
        <v>144027020.89195</v>
      </c>
      <c r="O16" s="148">
        <v>9351714248.2497</v>
      </c>
      <c r="P16" s="148">
        <v>0</v>
      </c>
      <c r="Q16" s="148">
        <f t="shared" si="3"/>
        <v>9351714248.2497</v>
      </c>
      <c r="R16" s="150">
        <f t="shared" si="4"/>
        <v>20041719798.8943</v>
      </c>
      <c r="S16" s="150">
        <f t="shared" si="5"/>
        <v>19372501657.7324</v>
      </c>
      <c r="T16" s="136">
        <v>7</v>
      </c>
      <c r="AG16" s="130">
        <v>0</v>
      </c>
    </row>
    <row r="17" ht="30" customHeight="1" spans="1:33">
      <c r="A17" s="136">
        <v>8</v>
      </c>
      <c r="B17" s="146" t="s">
        <v>91</v>
      </c>
      <c r="C17" s="151">
        <v>27</v>
      </c>
      <c r="D17" s="148">
        <v>9394199608.35965</v>
      </c>
      <c r="E17" s="148">
        <v>0</v>
      </c>
      <c r="F17" s="149">
        <f t="shared" si="0"/>
        <v>9394199608.35965</v>
      </c>
      <c r="G17" s="148">
        <v>845367206.88</v>
      </c>
      <c r="H17" s="148">
        <v>0</v>
      </c>
      <c r="I17" s="148">
        <f>922510022.54-H17-G17</f>
        <v>77142815.66</v>
      </c>
      <c r="J17" s="148">
        <f t="shared" si="1"/>
        <v>8471689585.81965</v>
      </c>
      <c r="K17" s="148">
        <v>2129671918.0177</v>
      </c>
      <c r="L17" s="148">
        <v>319122596.1151</v>
      </c>
      <c r="M17" s="148">
        <v>0</v>
      </c>
      <c r="N17" s="148">
        <f t="shared" si="2"/>
        <v>319122596.1151</v>
      </c>
      <c r="O17" s="148">
        <v>9106761463.3965</v>
      </c>
      <c r="P17" s="148">
        <v>0</v>
      </c>
      <c r="Q17" s="148">
        <f t="shared" si="3"/>
        <v>9106761463.3965</v>
      </c>
      <c r="R17" s="150">
        <f t="shared" si="4"/>
        <v>20949755585.889</v>
      </c>
      <c r="S17" s="150">
        <f t="shared" si="5"/>
        <v>20027245563.3489</v>
      </c>
      <c r="T17" s="136">
        <v>8</v>
      </c>
      <c r="AG17" s="130">
        <v>0</v>
      </c>
    </row>
    <row r="18" ht="30" customHeight="1" spans="1:33">
      <c r="A18" s="136">
        <v>9</v>
      </c>
      <c r="B18" s="146" t="s">
        <v>92</v>
      </c>
      <c r="C18" s="151">
        <v>18</v>
      </c>
      <c r="D18" s="148">
        <v>7603313640.50803</v>
      </c>
      <c r="E18" s="148">
        <v>0</v>
      </c>
      <c r="F18" s="149">
        <f t="shared" si="0"/>
        <v>7603313640.50803</v>
      </c>
      <c r="G18" s="148">
        <v>2376137373.35</v>
      </c>
      <c r="H18" s="148">
        <v>1352747444.36</v>
      </c>
      <c r="I18" s="148">
        <f>4179251635.82-H18-G18</f>
        <v>450366818.11</v>
      </c>
      <c r="J18" s="148">
        <f t="shared" si="1"/>
        <v>3424062004.68803</v>
      </c>
      <c r="K18" s="148">
        <v>1723676760.0362</v>
      </c>
      <c r="L18" s="148">
        <v>258285888.0151</v>
      </c>
      <c r="M18" s="148">
        <f t="shared" si="6"/>
        <v>129142944.00755</v>
      </c>
      <c r="N18" s="148">
        <f t="shared" si="2"/>
        <v>129142944.00755</v>
      </c>
      <c r="O18" s="148">
        <v>7480994015.7765</v>
      </c>
      <c r="P18" s="148">
        <v>0</v>
      </c>
      <c r="Q18" s="148">
        <f t="shared" si="3"/>
        <v>7480994015.7765</v>
      </c>
      <c r="R18" s="150">
        <f t="shared" si="4"/>
        <v>17066270304.3358</v>
      </c>
      <c r="S18" s="150">
        <f t="shared" si="5"/>
        <v>12757875724.5083</v>
      </c>
      <c r="T18" s="136">
        <v>9</v>
      </c>
      <c r="AG18" s="130">
        <v>0</v>
      </c>
    </row>
    <row r="19" ht="30" customHeight="1" spans="1:33">
      <c r="A19" s="136">
        <v>10</v>
      </c>
      <c r="B19" s="146" t="s">
        <v>93</v>
      </c>
      <c r="C19" s="151">
        <v>25</v>
      </c>
      <c r="D19" s="148">
        <v>7677225219.94436</v>
      </c>
      <c r="E19" s="148">
        <v>47143218859.7552</v>
      </c>
      <c r="F19" s="149">
        <f t="shared" si="0"/>
        <v>54820444079.6996</v>
      </c>
      <c r="G19" s="148">
        <v>562710438.25</v>
      </c>
      <c r="H19" s="148">
        <v>0</v>
      </c>
      <c r="I19" s="148">
        <f>2017891552.81-H19-G19</f>
        <v>1455181114.56</v>
      </c>
      <c r="J19" s="148">
        <f t="shared" si="1"/>
        <v>52802552526.8896</v>
      </c>
      <c r="K19" s="148">
        <v>1740432569.121</v>
      </c>
      <c r="L19" s="148">
        <v>260796677.2356</v>
      </c>
      <c r="M19" s="148">
        <f t="shared" si="6"/>
        <v>130398338.6178</v>
      </c>
      <c r="N19" s="148">
        <f t="shared" si="2"/>
        <v>130398338.6178</v>
      </c>
      <c r="O19" s="148">
        <v>13133883869.9789</v>
      </c>
      <c r="P19" s="148">
        <v>0</v>
      </c>
      <c r="Q19" s="148">
        <f t="shared" si="3"/>
        <v>13133883869.9789</v>
      </c>
      <c r="R19" s="150">
        <f t="shared" si="4"/>
        <v>69955557196.0351</v>
      </c>
      <c r="S19" s="150">
        <f t="shared" si="5"/>
        <v>67807267304.6073</v>
      </c>
      <c r="T19" s="136">
        <v>10</v>
      </c>
      <c r="AG19" s="130">
        <v>0</v>
      </c>
    </row>
    <row r="20" ht="30" customHeight="1" spans="1:33">
      <c r="A20" s="136">
        <v>11</v>
      </c>
      <c r="B20" s="146" t="s">
        <v>94</v>
      </c>
      <c r="C20" s="151">
        <v>13</v>
      </c>
      <c r="D20" s="148">
        <v>6764493577.34327</v>
      </c>
      <c r="E20" s="148">
        <v>0</v>
      </c>
      <c r="F20" s="149">
        <f t="shared" si="0"/>
        <v>6764493577.34327</v>
      </c>
      <c r="G20" s="148">
        <v>345897603.93</v>
      </c>
      <c r="H20" s="148">
        <v>0</v>
      </c>
      <c r="I20" s="148">
        <f>911307941.54-H20-G20</f>
        <v>565410337.61</v>
      </c>
      <c r="J20" s="148">
        <f t="shared" si="1"/>
        <v>5853185635.80327</v>
      </c>
      <c r="K20" s="148">
        <v>1533515638.5712</v>
      </c>
      <c r="L20" s="148">
        <v>229791024.4407</v>
      </c>
      <c r="M20" s="148">
        <v>0</v>
      </c>
      <c r="N20" s="148">
        <f t="shared" si="2"/>
        <v>229791024.4407</v>
      </c>
      <c r="O20" s="148">
        <v>7068175089.8307</v>
      </c>
      <c r="P20" s="148">
        <v>0</v>
      </c>
      <c r="Q20" s="148">
        <f t="shared" si="3"/>
        <v>7068175089.8307</v>
      </c>
      <c r="R20" s="150">
        <f t="shared" si="4"/>
        <v>15595975330.1859</v>
      </c>
      <c r="S20" s="150">
        <f t="shared" si="5"/>
        <v>14684667388.6459</v>
      </c>
      <c r="T20" s="136">
        <v>11</v>
      </c>
      <c r="AG20" s="130">
        <v>0</v>
      </c>
    </row>
    <row r="21" ht="30" customHeight="1" spans="1:33">
      <c r="A21" s="136">
        <v>12</v>
      </c>
      <c r="B21" s="146" t="s">
        <v>95</v>
      </c>
      <c r="C21" s="151">
        <v>18</v>
      </c>
      <c r="D21" s="148">
        <v>7069979929.7219</v>
      </c>
      <c r="E21" s="148">
        <v>3364244222.7805</v>
      </c>
      <c r="F21" s="149">
        <f t="shared" si="0"/>
        <v>10434224152.5024</v>
      </c>
      <c r="G21" s="148">
        <v>2728253929.48</v>
      </c>
      <c r="H21" s="148">
        <v>510923032.41</v>
      </c>
      <c r="I21" s="148">
        <f>3409970568.69-H21-G21</f>
        <v>170793606.8</v>
      </c>
      <c r="J21" s="148">
        <f t="shared" si="1"/>
        <v>7024253583.8124</v>
      </c>
      <c r="K21" s="148">
        <v>1602769617.9543</v>
      </c>
      <c r="L21" s="148">
        <v>240168449.0126</v>
      </c>
      <c r="M21" s="148">
        <f t="shared" si="6"/>
        <v>120084224.5063</v>
      </c>
      <c r="N21" s="148">
        <f t="shared" si="2"/>
        <v>120084224.5063</v>
      </c>
      <c r="O21" s="148">
        <v>8595953390.3366</v>
      </c>
      <c r="P21" s="148">
        <v>0</v>
      </c>
      <c r="Q21" s="148">
        <f t="shared" si="3"/>
        <v>8595953390.3366</v>
      </c>
      <c r="R21" s="150">
        <f t="shared" si="4"/>
        <v>20873115609.8059</v>
      </c>
      <c r="S21" s="150">
        <f t="shared" si="5"/>
        <v>17343060816.6096</v>
      </c>
      <c r="T21" s="136">
        <v>12</v>
      </c>
      <c r="AG21" s="130">
        <v>0</v>
      </c>
    </row>
    <row r="22" ht="30" customHeight="1" spans="1:33">
      <c r="A22" s="136">
        <v>13</v>
      </c>
      <c r="B22" s="146" t="s">
        <v>96</v>
      </c>
      <c r="C22" s="151">
        <v>16</v>
      </c>
      <c r="D22" s="148">
        <v>6760676413.03929</v>
      </c>
      <c r="E22" s="148">
        <v>0</v>
      </c>
      <c r="F22" s="149">
        <f t="shared" si="0"/>
        <v>6760676413.03929</v>
      </c>
      <c r="G22" s="148">
        <v>915766895.37</v>
      </c>
      <c r="H22" s="148">
        <v>345000000</v>
      </c>
      <c r="I22" s="148">
        <f>2443994988.63-H22-G22</f>
        <v>1183228093.26</v>
      </c>
      <c r="J22" s="148">
        <f t="shared" si="1"/>
        <v>4316681424.40929</v>
      </c>
      <c r="K22" s="148">
        <v>1532650284.6332</v>
      </c>
      <c r="L22" s="148">
        <v>229661354.7048</v>
      </c>
      <c r="M22" s="148">
        <v>0</v>
      </c>
      <c r="N22" s="148">
        <f t="shared" si="2"/>
        <v>229661354.7048</v>
      </c>
      <c r="O22" s="148">
        <v>7904855963.1031</v>
      </c>
      <c r="P22" s="148">
        <v>0</v>
      </c>
      <c r="Q22" s="148">
        <f t="shared" si="3"/>
        <v>7904855963.1031</v>
      </c>
      <c r="R22" s="150">
        <f t="shared" si="4"/>
        <v>16427844015.4804</v>
      </c>
      <c r="S22" s="150">
        <f t="shared" si="5"/>
        <v>13983849026.8504</v>
      </c>
      <c r="T22" s="136">
        <v>13</v>
      </c>
      <c r="AG22" s="130">
        <v>0</v>
      </c>
    </row>
    <row r="23" ht="30" customHeight="1" spans="1:33">
      <c r="A23" s="136">
        <v>14</v>
      </c>
      <c r="B23" s="146" t="s">
        <v>97</v>
      </c>
      <c r="C23" s="151">
        <v>17</v>
      </c>
      <c r="D23" s="148">
        <v>7603969857.81077</v>
      </c>
      <c r="E23" s="148">
        <v>62790.8391</v>
      </c>
      <c r="F23" s="149">
        <f t="shared" si="0"/>
        <v>7604032648.64987</v>
      </c>
      <c r="G23" s="148">
        <v>798504871.86</v>
      </c>
      <c r="H23" s="148">
        <v>0</v>
      </c>
      <c r="I23" s="148">
        <f>877149184.2-H23-G23</f>
        <v>78644312.34</v>
      </c>
      <c r="J23" s="148">
        <f t="shared" si="1"/>
        <v>6726883464.44987</v>
      </c>
      <c r="K23" s="148">
        <v>1723825524.9784</v>
      </c>
      <c r="L23" s="148">
        <v>258308179.8311</v>
      </c>
      <c r="M23" s="148">
        <v>0</v>
      </c>
      <c r="N23" s="148">
        <f t="shared" si="2"/>
        <v>258308179.8311</v>
      </c>
      <c r="O23" s="148">
        <v>7712849216.0105</v>
      </c>
      <c r="P23" s="148">
        <v>0</v>
      </c>
      <c r="Q23" s="148">
        <f t="shared" si="3"/>
        <v>7712849216.0105</v>
      </c>
      <c r="R23" s="150">
        <f t="shared" si="4"/>
        <v>17299015569.4699</v>
      </c>
      <c r="S23" s="150">
        <f t="shared" si="5"/>
        <v>16421866385.2699</v>
      </c>
      <c r="T23" s="136">
        <v>14</v>
      </c>
      <c r="AG23" s="130">
        <v>0</v>
      </c>
    </row>
    <row r="24" ht="30" customHeight="1" spans="1:33">
      <c r="A24" s="136">
        <v>15</v>
      </c>
      <c r="B24" s="146" t="s">
        <v>98</v>
      </c>
      <c r="C24" s="151">
        <v>11</v>
      </c>
      <c r="D24" s="148">
        <v>7121952884.5076</v>
      </c>
      <c r="E24" s="148">
        <v>0</v>
      </c>
      <c r="F24" s="149">
        <f t="shared" si="0"/>
        <v>7121952884.5076</v>
      </c>
      <c r="G24" s="148">
        <v>980564408.34</v>
      </c>
      <c r="H24" s="148">
        <v>1191927125.99</v>
      </c>
      <c r="I24" s="148">
        <f>2567110580.77-H24-G24</f>
        <v>394619046.44</v>
      </c>
      <c r="J24" s="148">
        <f t="shared" si="1"/>
        <v>4554842303.7376</v>
      </c>
      <c r="K24" s="148">
        <v>1614551924.7945</v>
      </c>
      <c r="L24" s="148">
        <v>241933979.3345</v>
      </c>
      <c r="M24" s="148">
        <f>L24/2</f>
        <v>120966989.66725</v>
      </c>
      <c r="N24" s="148">
        <f t="shared" si="2"/>
        <v>120966989.66725</v>
      </c>
      <c r="O24" s="148">
        <v>8039775594.1325</v>
      </c>
      <c r="P24" s="148">
        <v>0</v>
      </c>
      <c r="Q24" s="148">
        <f t="shared" si="3"/>
        <v>8039775594.1325</v>
      </c>
      <c r="R24" s="150">
        <f t="shared" si="4"/>
        <v>17018214382.7691</v>
      </c>
      <c r="S24" s="150">
        <f t="shared" si="5"/>
        <v>14330136812.3319</v>
      </c>
      <c r="T24" s="136">
        <v>15</v>
      </c>
      <c r="AG24" s="130">
        <v>0</v>
      </c>
    </row>
    <row r="25" ht="30" customHeight="1" spans="1:33">
      <c r="A25" s="136">
        <v>16</v>
      </c>
      <c r="B25" s="146" t="s">
        <v>99</v>
      </c>
      <c r="C25" s="151">
        <v>27</v>
      </c>
      <c r="D25" s="148">
        <v>7861385307.98373</v>
      </c>
      <c r="E25" s="148">
        <v>3622210815.3006</v>
      </c>
      <c r="F25" s="149">
        <f t="shared" si="0"/>
        <v>11483596123.2843</v>
      </c>
      <c r="G25" s="148">
        <v>543558967.87</v>
      </c>
      <c r="H25" s="148">
        <v>0</v>
      </c>
      <c r="I25" s="148">
        <f>2014379572.06-H25-G25</f>
        <v>1470820604.19</v>
      </c>
      <c r="J25" s="148">
        <f t="shared" si="1"/>
        <v>9469216551.22433</v>
      </c>
      <c r="K25" s="148">
        <v>1782181795.6935</v>
      </c>
      <c r="L25" s="148">
        <v>267052627.4865</v>
      </c>
      <c r="M25" s="148">
        <f t="shared" ref="M25" si="7">L25/2</f>
        <v>133526313.74325</v>
      </c>
      <c r="N25" s="148">
        <f t="shared" si="2"/>
        <v>133526313.74325</v>
      </c>
      <c r="O25" s="148">
        <v>8296431536.1327</v>
      </c>
      <c r="P25" s="148">
        <v>0</v>
      </c>
      <c r="Q25" s="148">
        <f t="shared" si="3"/>
        <v>8296431536.1327</v>
      </c>
      <c r="R25" s="150">
        <f t="shared" si="4"/>
        <v>21829262082.597</v>
      </c>
      <c r="S25" s="150">
        <f t="shared" si="5"/>
        <v>19681356196.7938</v>
      </c>
      <c r="T25" s="136">
        <v>16</v>
      </c>
      <c r="AG25" s="130">
        <v>0</v>
      </c>
    </row>
    <row r="26" ht="30" customHeight="1" spans="1:33">
      <c r="A26" s="136">
        <v>17</v>
      </c>
      <c r="B26" s="146" t="s">
        <v>100</v>
      </c>
      <c r="C26" s="151">
        <v>27</v>
      </c>
      <c r="D26" s="148">
        <v>8455649153.9291</v>
      </c>
      <c r="E26" s="148">
        <v>0</v>
      </c>
      <c r="F26" s="149">
        <f t="shared" si="0"/>
        <v>8455649153.9291</v>
      </c>
      <c r="G26" s="148">
        <v>324205966.62</v>
      </c>
      <c r="H26" s="148">
        <v>0</v>
      </c>
      <c r="I26" s="148">
        <f>324205966.62-H26-G26</f>
        <v>0</v>
      </c>
      <c r="J26" s="148">
        <f t="shared" si="1"/>
        <v>8131443187.3091</v>
      </c>
      <c r="K26" s="148">
        <v>1916901843.9536</v>
      </c>
      <c r="L26" s="148">
        <v>287239873.7875</v>
      </c>
      <c r="M26" s="148">
        <v>0</v>
      </c>
      <c r="N26" s="148">
        <f t="shared" si="2"/>
        <v>287239873.7875</v>
      </c>
      <c r="O26" s="148">
        <v>8384763099.072</v>
      </c>
      <c r="P26" s="148">
        <v>0</v>
      </c>
      <c r="Q26" s="148">
        <f t="shared" si="3"/>
        <v>8384763099.072</v>
      </c>
      <c r="R26" s="150">
        <f t="shared" si="4"/>
        <v>19044553970.7422</v>
      </c>
      <c r="S26" s="150">
        <f t="shared" si="5"/>
        <v>18720348004.1222</v>
      </c>
      <c r="T26" s="136">
        <v>17</v>
      </c>
      <c r="AG26" s="130">
        <v>0</v>
      </c>
    </row>
    <row r="27" ht="30" customHeight="1" spans="1:33">
      <c r="A27" s="136">
        <v>18</v>
      </c>
      <c r="B27" s="146" t="s">
        <v>101</v>
      </c>
      <c r="C27" s="151">
        <v>23</v>
      </c>
      <c r="D27" s="148">
        <v>9906776464.11375</v>
      </c>
      <c r="E27" s="148">
        <v>0</v>
      </c>
      <c r="F27" s="149">
        <f t="shared" si="0"/>
        <v>9906776464.11375</v>
      </c>
      <c r="G27" s="148">
        <v>5493901125.58</v>
      </c>
      <c r="H27" s="148">
        <v>0</v>
      </c>
      <c r="I27" s="148">
        <f>5930085392.82-H27-G27</f>
        <v>436184267.24</v>
      </c>
      <c r="J27" s="148">
        <f t="shared" si="1"/>
        <v>3976691071.29375</v>
      </c>
      <c r="K27" s="148">
        <v>2245873465.8913</v>
      </c>
      <c r="L27" s="148">
        <v>336534921.1386</v>
      </c>
      <c r="M27" s="148">
        <f>L27/2</f>
        <v>168267460.5693</v>
      </c>
      <c r="N27" s="148">
        <f t="shared" si="2"/>
        <v>168267460.5693</v>
      </c>
      <c r="O27" s="148">
        <v>9511231505.7706</v>
      </c>
      <c r="P27" s="148">
        <v>0</v>
      </c>
      <c r="Q27" s="148">
        <f t="shared" si="3"/>
        <v>9511231505.7706</v>
      </c>
      <c r="R27" s="150">
        <f t="shared" si="4"/>
        <v>22000416356.9142</v>
      </c>
      <c r="S27" s="150">
        <f t="shared" si="5"/>
        <v>15902063503.525</v>
      </c>
      <c r="T27" s="136">
        <v>18</v>
      </c>
      <c r="AG27" s="130">
        <v>0</v>
      </c>
    </row>
    <row r="28" ht="30" customHeight="1" spans="1:33">
      <c r="A28" s="136">
        <v>19</v>
      </c>
      <c r="B28" s="146" t="s">
        <v>102</v>
      </c>
      <c r="C28" s="151">
        <v>44</v>
      </c>
      <c r="D28" s="148">
        <v>11993255830.0245</v>
      </c>
      <c r="E28" s="148">
        <v>0</v>
      </c>
      <c r="F28" s="149">
        <f t="shared" si="0"/>
        <v>11993255830.0245</v>
      </c>
      <c r="G28" s="148">
        <v>821112432.66</v>
      </c>
      <c r="H28" s="148">
        <v>292615190</v>
      </c>
      <c r="I28" s="148">
        <f>1366430782.66-H28-G28</f>
        <v>252703160</v>
      </c>
      <c r="J28" s="148">
        <f t="shared" si="1"/>
        <v>10626825047.3645</v>
      </c>
      <c r="K28" s="148">
        <v>2718879863.2803</v>
      </c>
      <c r="L28" s="148">
        <v>407412988.43</v>
      </c>
      <c r="M28" s="148">
        <v>0</v>
      </c>
      <c r="N28" s="148">
        <f t="shared" si="2"/>
        <v>407412988.43</v>
      </c>
      <c r="O28" s="148">
        <v>13560839778.9627</v>
      </c>
      <c r="P28" s="148">
        <v>0</v>
      </c>
      <c r="Q28" s="148">
        <f t="shared" si="3"/>
        <v>13560839778.9627</v>
      </c>
      <c r="R28" s="150">
        <f t="shared" si="4"/>
        <v>28680388460.6975</v>
      </c>
      <c r="S28" s="150">
        <f t="shared" si="5"/>
        <v>27313957678.0375</v>
      </c>
      <c r="T28" s="136">
        <v>19</v>
      </c>
      <c r="AG28" s="130">
        <v>0</v>
      </c>
    </row>
    <row r="29" ht="30" customHeight="1" spans="1:33">
      <c r="A29" s="136">
        <v>20</v>
      </c>
      <c r="B29" s="146" t="s">
        <v>103</v>
      </c>
      <c r="C29" s="151">
        <v>34</v>
      </c>
      <c r="D29" s="148">
        <v>9294431940.77106</v>
      </c>
      <c r="E29" s="148">
        <v>0</v>
      </c>
      <c r="F29" s="149">
        <f t="shared" si="0"/>
        <v>9294431940.77106</v>
      </c>
      <c r="G29" s="148">
        <v>1769238725.34</v>
      </c>
      <c r="H29" s="148">
        <v>850000000</v>
      </c>
      <c r="I29" s="148">
        <f>2619238725.34-H29-G29</f>
        <v>0</v>
      </c>
      <c r="J29" s="148">
        <f t="shared" si="1"/>
        <v>6675193215.43106</v>
      </c>
      <c r="K29" s="148">
        <v>2107054514.8489</v>
      </c>
      <c r="L29" s="148">
        <v>315733471.0787</v>
      </c>
      <c r="M29" s="148">
        <v>0</v>
      </c>
      <c r="N29" s="148">
        <f t="shared" si="2"/>
        <v>315733471.0787</v>
      </c>
      <c r="O29" s="148">
        <v>9872084587.2621</v>
      </c>
      <c r="P29" s="148">
        <v>0</v>
      </c>
      <c r="Q29" s="148">
        <f t="shared" si="3"/>
        <v>9872084587.2621</v>
      </c>
      <c r="R29" s="150">
        <f t="shared" si="4"/>
        <v>21589304513.9608</v>
      </c>
      <c r="S29" s="150">
        <f t="shared" si="5"/>
        <v>18970065788.6208</v>
      </c>
      <c r="T29" s="136">
        <v>20</v>
      </c>
      <c r="AG29" s="130">
        <v>0</v>
      </c>
    </row>
    <row r="30" ht="30" customHeight="1" spans="1:33">
      <c r="A30" s="136">
        <v>21</v>
      </c>
      <c r="B30" s="146" t="s">
        <v>104</v>
      </c>
      <c r="C30" s="151">
        <v>21</v>
      </c>
      <c r="D30" s="148">
        <v>7983963407.51108</v>
      </c>
      <c r="E30" s="148">
        <v>0</v>
      </c>
      <c r="F30" s="149">
        <f t="shared" si="0"/>
        <v>7983963407.51108</v>
      </c>
      <c r="G30" s="148">
        <v>482422600.21</v>
      </c>
      <c r="H30" s="148">
        <v>0</v>
      </c>
      <c r="I30" s="148">
        <f>548661876.32-H30-G30</f>
        <v>66239276.1100001</v>
      </c>
      <c r="J30" s="148">
        <f t="shared" si="1"/>
        <v>7435301531.19108</v>
      </c>
      <c r="K30" s="148">
        <v>1809970340.4563</v>
      </c>
      <c r="L30" s="148">
        <v>271216626.8668</v>
      </c>
      <c r="M30" s="148">
        <f t="shared" ref="M30:M32" si="8">L30/2</f>
        <v>135608313.4334</v>
      </c>
      <c r="N30" s="148">
        <f t="shared" si="2"/>
        <v>135608313.4334</v>
      </c>
      <c r="O30" s="148">
        <v>7734363873.8305</v>
      </c>
      <c r="P30" s="148">
        <v>0</v>
      </c>
      <c r="Q30" s="148">
        <f t="shared" si="3"/>
        <v>7734363873.8305</v>
      </c>
      <c r="R30" s="150">
        <f t="shared" si="4"/>
        <v>17799514248.6647</v>
      </c>
      <c r="S30" s="150">
        <f t="shared" si="5"/>
        <v>17115244058.9113</v>
      </c>
      <c r="T30" s="136">
        <v>21</v>
      </c>
      <c r="AG30" s="130">
        <v>0</v>
      </c>
    </row>
    <row r="31" ht="30" customHeight="1" spans="1:33">
      <c r="A31" s="136">
        <v>22</v>
      </c>
      <c r="B31" s="146" t="s">
        <v>105</v>
      </c>
      <c r="C31" s="151">
        <v>21</v>
      </c>
      <c r="D31" s="148">
        <v>8356799405.71368</v>
      </c>
      <c r="E31" s="148">
        <v>62790.8391</v>
      </c>
      <c r="F31" s="149">
        <f t="shared" si="0"/>
        <v>8356862196.55278</v>
      </c>
      <c r="G31" s="148">
        <v>884512693.78</v>
      </c>
      <c r="H31" s="148">
        <v>0</v>
      </c>
      <c r="I31" s="148">
        <f>1610134958.53-H31-G31</f>
        <v>725622264.75</v>
      </c>
      <c r="J31" s="148">
        <f t="shared" si="1"/>
        <v>6746727238.02278</v>
      </c>
      <c r="K31" s="148">
        <v>1894492533.7777</v>
      </c>
      <c r="L31" s="148">
        <v>283881930.6321</v>
      </c>
      <c r="M31" s="148">
        <f t="shared" si="8"/>
        <v>141940965.31605</v>
      </c>
      <c r="N31" s="148">
        <f t="shared" si="2"/>
        <v>141940965.31605</v>
      </c>
      <c r="O31" s="148">
        <v>7950014853.7286</v>
      </c>
      <c r="P31" s="148">
        <v>0</v>
      </c>
      <c r="Q31" s="148">
        <f t="shared" si="3"/>
        <v>7950014853.7286</v>
      </c>
      <c r="R31" s="150">
        <f t="shared" si="4"/>
        <v>18485251514.6912</v>
      </c>
      <c r="S31" s="150">
        <f t="shared" si="5"/>
        <v>16733175590.8451</v>
      </c>
      <c r="T31" s="136">
        <v>22</v>
      </c>
      <c r="AG31" s="130">
        <v>0</v>
      </c>
    </row>
    <row r="32" ht="30" customHeight="1" spans="1:33">
      <c r="A32" s="136">
        <v>23</v>
      </c>
      <c r="B32" s="146" t="s">
        <v>106</v>
      </c>
      <c r="C32" s="151">
        <v>16</v>
      </c>
      <c r="D32" s="148">
        <v>6730534704.79214</v>
      </c>
      <c r="E32" s="148">
        <v>0</v>
      </c>
      <c r="F32" s="149">
        <f t="shared" si="0"/>
        <v>6730534704.79214</v>
      </c>
      <c r="G32" s="148">
        <v>357485838.84</v>
      </c>
      <c r="H32" s="148">
        <v>559212440.21</v>
      </c>
      <c r="I32" s="148">
        <f>1128162934.19-H32-G32</f>
        <v>211464655.14</v>
      </c>
      <c r="J32" s="148">
        <f t="shared" si="1"/>
        <v>5602371770.60214</v>
      </c>
      <c r="K32" s="148">
        <v>1525817137.3412</v>
      </c>
      <c r="L32" s="148">
        <v>228637435.6284</v>
      </c>
      <c r="M32" s="148">
        <f t="shared" si="8"/>
        <v>114318717.8142</v>
      </c>
      <c r="N32" s="148">
        <f t="shared" si="2"/>
        <v>114318717.8142</v>
      </c>
      <c r="O32" s="148">
        <v>7843788555.5352</v>
      </c>
      <c r="P32" s="148">
        <v>0</v>
      </c>
      <c r="Q32" s="148">
        <f t="shared" si="3"/>
        <v>7843788555.5352</v>
      </c>
      <c r="R32" s="150">
        <f t="shared" si="4"/>
        <v>16328777833.2969</v>
      </c>
      <c r="S32" s="150">
        <f t="shared" si="5"/>
        <v>15086296181.2927</v>
      </c>
      <c r="T32" s="136">
        <v>23</v>
      </c>
      <c r="AG32" s="130">
        <v>0</v>
      </c>
    </row>
    <row r="33" ht="30" customHeight="1" spans="1:33">
      <c r="A33" s="136">
        <v>24</v>
      </c>
      <c r="B33" s="146" t="s">
        <v>107</v>
      </c>
      <c r="C33" s="151">
        <v>20</v>
      </c>
      <c r="D33" s="148">
        <v>10129082585.9793</v>
      </c>
      <c r="E33" s="148">
        <v>0</v>
      </c>
      <c r="F33" s="149">
        <f t="shared" si="0"/>
        <v>10129082585.9793</v>
      </c>
      <c r="G33" s="148">
        <v>8338643520.01</v>
      </c>
      <c r="H33" s="148">
        <v>0</v>
      </c>
      <c r="I33" s="148">
        <f>8338643520.01-H33-G33</f>
        <v>0</v>
      </c>
      <c r="J33" s="148">
        <f t="shared" si="1"/>
        <v>1790439065.9693</v>
      </c>
      <c r="K33" s="148">
        <v>2296270426.2156</v>
      </c>
      <c r="L33" s="148">
        <v>344086698.7992</v>
      </c>
      <c r="M33" s="148">
        <v>0</v>
      </c>
      <c r="N33" s="148">
        <f t="shared" si="2"/>
        <v>344086698.7992</v>
      </c>
      <c r="O33" s="148">
        <v>70164363586.7976</v>
      </c>
      <c r="P33" s="148">
        <v>9886025186.97</v>
      </c>
      <c r="Q33" s="148">
        <f t="shared" si="3"/>
        <v>60278338399.8276</v>
      </c>
      <c r="R33" s="150">
        <f t="shared" si="4"/>
        <v>82933803297.7917</v>
      </c>
      <c r="S33" s="150">
        <f t="shared" si="5"/>
        <v>64709134590.8117</v>
      </c>
      <c r="T33" s="136">
        <v>24</v>
      </c>
      <c r="AG33" s="130">
        <v>0</v>
      </c>
    </row>
    <row r="34" ht="30" customHeight="1" spans="1:33">
      <c r="A34" s="136">
        <v>25</v>
      </c>
      <c r="B34" s="146" t="s">
        <v>108</v>
      </c>
      <c r="C34" s="151">
        <v>13</v>
      </c>
      <c r="D34" s="148">
        <v>6972848416.43311</v>
      </c>
      <c r="E34" s="148">
        <v>0</v>
      </c>
      <c r="F34" s="149">
        <f t="shared" si="0"/>
        <v>6972848416.43311</v>
      </c>
      <c r="G34" s="148">
        <v>228507906.65</v>
      </c>
      <c r="H34" s="148">
        <v>0</v>
      </c>
      <c r="I34" s="148">
        <f>228507906.65-H34-G34</f>
        <v>0</v>
      </c>
      <c r="J34" s="148">
        <f t="shared" si="1"/>
        <v>6744340509.78311</v>
      </c>
      <c r="K34" s="148">
        <v>1580749832.8924</v>
      </c>
      <c r="L34" s="148">
        <v>236868874.5967</v>
      </c>
      <c r="M34" s="148">
        <f>L34/2</f>
        <v>118434437.29835</v>
      </c>
      <c r="N34" s="148">
        <f t="shared" si="2"/>
        <v>118434437.29835</v>
      </c>
      <c r="O34" s="148">
        <v>6906855154.9642</v>
      </c>
      <c r="P34" s="148">
        <v>0</v>
      </c>
      <c r="Q34" s="148">
        <f t="shared" si="3"/>
        <v>6906855154.9642</v>
      </c>
      <c r="R34" s="150">
        <f t="shared" si="4"/>
        <v>15697322278.8864</v>
      </c>
      <c r="S34" s="150">
        <f t="shared" si="5"/>
        <v>15350379934.9381</v>
      </c>
      <c r="T34" s="136">
        <v>25</v>
      </c>
      <c r="AG34" s="130">
        <v>0</v>
      </c>
    </row>
    <row r="35" ht="30" customHeight="1" spans="1:33">
      <c r="A35" s="136">
        <v>26</v>
      </c>
      <c r="B35" s="146" t="s">
        <v>109</v>
      </c>
      <c r="C35" s="151">
        <v>25</v>
      </c>
      <c r="D35" s="148">
        <v>8956313331.68798</v>
      </c>
      <c r="E35" s="148">
        <v>0</v>
      </c>
      <c r="F35" s="149">
        <f t="shared" si="0"/>
        <v>8956313331.68798</v>
      </c>
      <c r="G35" s="148">
        <v>1207822626.7</v>
      </c>
      <c r="H35" s="148">
        <v>514281002.97</v>
      </c>
      <c r="I35" s="148">
        <f>2259849664.88-H35-G35</f>
        <v>537746035.21</v>
      </c>
      <c r="J35" s="148">
        <f t="shared" si="1"/>
        <v>6696463666.80798</v>
      </c>
      <c r="K35" s="148">
        <v>2030402779.018</v>
      </c>
      <c r="L35" s="148">
        <v>304247523.0657</v>
      </c>
      <c r="M35" s="148">
        <f t="shared" ref="M35:M37" si="9">L35/2</f>
        <v>152123761.53285</v>
      </c>
      <c r="N35" s="148">
        <f t="shared" si="2"/>
        <v>152123761.53285</v>
      </c>
      <c r="O35" s="148">
        <v>8283182504.5323</v>
      </c>
      <c r="P35" s="148">
        <v>0</v>
      </c>
      <c r="Q35" s="148">
        <f t="shared" si="3"/>
        <v>8283182504.5323</v>
      </c>
      <c r="R35" s="150">
        <f t="shared" si="4"/>
        <v>19574146138.304</v>
      </c>
      <c r="S35" s="150">
        <f t="shared" si="5"/>
        <v>17162172711.8911</v>
      </c>
      <c r="T35" s="136">
        <v>26</v>
      </c>
      <c r="AG35" s="130">
        <v>0</v>
      </c>
    </row>
    <row r="36" ht="30" customHeight="1" spans="1:33">
      <c r="A36" s="136">
        <v>27</v>
      </c>
      <c r="B36" s="146" t="s">
        <v>110</v>
      </c>
      <c r="C36" s="151">
        <v>20</v>
      </c>
      <c r="D36" s="148">
        <v>7024635773.92537</v>
      </c>
      <c r="E36" s="148">
        <v>0</v>
      </c>
      <c r="F36" s="149">
        <f t="shared" si="0"/>
        <v>7024635773.92537</v>
      </c>
      <c r="G36" s="148">
        <v>1852468620.3</v>
      </c>
      <c r="H36" s="148">
        <v>500000000</v>
      </c>
      <c r="I36" s="148">
        <f>3076250580.13-H36-G36</f>
        <v>723781959.83</v>
      </c>
      <c r="J36" s="148">
        <f t="shared" si="1"/>
        <v>3948385193.79537</v>
      </c>
      <c r="K36" s="148">
        <v>1592490064.6904</v>
      </c>
      <c r="L36" s="148">
        <v>238628100.1463</v>
      </c>
      <c r="M36" s="148">
        <v>0</v>
      </c>
      <c r="N36" s="148">
        <f t="shared" si="2"/>
        <v>238628100.1463</v>
      </c>
      <c r="O36" s="148">
        <v>9546585634.1197</v>
      </c>
      <c r="P36" s="148">
        <v>0</v>
      </c>
      <c r="Q36" s="148">
        <f t="shared" si="3"/>
        <v>9546585634.1197</v>
      </c>
      <c r="R36" s="150">
        <f t="shared" si="4"/>
        <v>18402339572.8818</v>
      </c>
      <c r="S36" s="150">
        <f t="shared" si="5"/>
        <v>15326088992.7518</v>
      </c>
      <c r="T36" s="136">
        <v>27</v>
      </c>
      <c r="AG36" s="130">
        <v>0</v>
      </c>
    </row>
    <row r="37" ht="30" customHeight="1" spans="1:33">
      <c r="A37" s="136">
        <v>28</v>
      </c>
      <c r="B37" s="146" t="s">
        <v>111</v>
      </c>
      <c r="C37" s="151">
        <v>18</v>
      </c>
      <c r="D37" s="148">
        <v>7038552364.10625</v>
      </c>
      <c r="E37" s="148">
        <v>4503350906.6416</v>
      </c>
      <c r="F37" s="149">
        <f t="shared" si="0"/>
        <v>11541903270.7478</v>
      </c>
      <c r="G37" s="148">
        <v>319123103.31</v>
      </c>
      <c r="H37" s="148">
        <v>644248762.92</v>
      </c>
      <c r="I37" s="148">
        <f>1105531538.93-H37-G37</f>
        <v>142159672.7</v>
      </c>
      <c r="J37" s="148">
        <f t="shared" si="1"/>
        <v>10436371731.8178</v>
      </c>
      <c r="K37" s="148">
        <v>1595644965.8569</v>
      </c>
      <c r="L37" s="148">
        <v>239100849.1374</v>
      </c>
      <c r="M37" s="148">
        <f t="shared" si="9"/>
        <v>119550424.5687</v>
      </c>
      <c r="N37" s="148">
        <f t="shared" si="2"/>
        <v>119550424.5687</v>
      </c>
      <c r="O37" s="148">
        <v>8636603971.7291</v>
      </c>
      <c r="P37" s="148">
        <v>0</v>
      </c>
      <c r="Q37" s="148">
        <f t="shared" si="3"/>
        <v>8636603971.7291</v>
      </c>
      <c r="R37" s="150">
        <f t="shared" si="4"/>
        <v>22013253057.4712</v>
      </c>
      <c r="S37" s="150">
        <f t="shared" si="5"/>
        <v>20788171093.9725</v>
      </c>
      <c r="T37" s="136">
        <v>28</v>
      </c>
      <c r="AG37" s="130">
        <v>0</v>
      </c>
    </row>
    <row r="38" ht="30" customHeight="1" spans="1:33">
      <c r="A38" s="136">
        <v>29</v>
      </c>
      <c r="B38" s="146" t="s">
        <v>112</v>
      </c>
      <c r="C38" s="151">
        <v>30</v>
      </c>
      <c r="D38" s="148">
        <v>6895860237.44872</v>
      </c>
      <c r="E38" s="148">
        <v>0</v>
      </c>
      <c r="F38" s="149">
        <f t="shared" si="0"/>
        <v>6895860237.44872</v>
      </c>
      <c r="G38" s="148">
        <v>756764825.7</v>
      </c>
      <c r="H38" s="148">
        <v>0</v>
      </c>
      <c r="I38" s="148">
        <f>1899035769.71-H38-G38</f>
        <v>1142270944.01</v>
      </c>
      <c r="J38" s="148">
        <f t="shared" si="1"/>
        <v>4996824467.73872</v>
      </c>
      <c r="K38" s="148">
        <v>1563296556.4411</v>
      </c>
      <c r="L38" s="148">
        <v>234253572.7539</v>
      </c>
      <c r="M38" s="148">
        <v>0</v>
      </c>
      <c r="N38" s="148">
        <f t="shared" si="2"/>
        <v>234253572.7539</v>
      </c>
      <c r="O38" s="148">
        <v>8412940778.2783</v>
      </c>
      <c r="P38" s="148">
        <v>0</v>
      </c>
      <c r="Q38" s="148">
        <f t="shared" si="3"/>
        <v>8412940778.2783</v>
      </c>
      <c r="R38" s="150">
        <f t="shared" si="4"/>
        <v>17106351144.922</v>
      </c>
      <c r="S38" s="150">
        <f t="shared" si="5"/>
        <v>15207315375.212</v>
      </c>
      <c r="T38" s="136">
        <v>29</v>
      </c>
      <c r="AG38" s="130">
        <v>0</v>
      </c>
    </row>
    <row r="39" ht="30" customHeight="1" spans="1:33">
      <c r="A39" s="136">
        <v>30</v>
      </c>
      <c r="B39" s="146" t="s">
        <v>113</v>
      </c>
      <c r="C39" s="151">
        <v>33</v>
      </c>
      <c r="D39" s="148">
        <v>8480553192.84885</v>
      </c>
      <c r="E39" s="148">
        <v>0</v>
      </c>
      <c r="F39" s="149">
        <f t="shared" si="0"/>
        <v>8480553192.84885</v>
      </c>
      <c r="G39" s="148">
        <v>1412349618.81</v>
      </c>
      <c r="H39" s="148">
        <v>0</v>
      </c>
      <c r="I39" s="148">
        <f>2640798274.14-H39-G39</f>
        <v>1228448655.33</v>
      </c>
      <c r="J39" s="148">
        <f t="shared" si="1"/>
        <v>5839754918.70885</v>
      </c>
      <c r="K39" s="148">
        <v>1922547607.7806</v>
      </c>
      <c r="L39" s="148">
        <v>288085868.3252</v>
      </c>
      <c r="M39" s="148">
        <v>0</v>
      </c>
      <c r="N39" s="148">
        <f t="shared" si="2"/>
        <v>288085868.3252</v>
      </c>
      <c r="O39" s="148">
        <v>18539170571.5855</v>
      </c>
      <c r="P39" s="148">
        <v>0</v>
      </c>
      <c r="Q39" s="148">
        <f t="shared" si="3"/>
        <v>18539170571.5855</v>
      </c>
      <c r="R39" s="150">
        <f t="shared" si="4"/>
        <v>29230357240.5401</v>
      </c>
      <c r="S39" s="150">
        <f t="shared" si="5"/>
        <v>26589558966.4002</v>
      </c>
      <c r="T39" s="136">
        <v>30</v>
      </c>
      <c r="AG39" s="130">
        <v>0</v>
      </c>
    </row>
    <row r="40" ht="30" customHeight="1" spans="1:33">
      <c r="A40" s="136">
        <v>31</v>
      </c>
      <c r="B40" s="146" t="s">
        <v>114</v>
      </c>
      <c r="C40" s="151">
        <v>17</v>
      </c>
      <c r="D40" s="148">
        <v>7895674489.73807</v>
      </c>
      <c r="E40" s="148">
        <v>0</v>
      </c>
      <c r="F40" s="149">
        <f t="shared" si="0"/>
        <v>7895674489.73807</v>
      </c>
      <c r="G40" s="148">
        <v>690122272.12</v>
      </c>
      <c r="H40" s="148">
        <v>630535139.41</v>
      </c>
      <c r="I40" s="148">
        <f>1960164169.2-H40-G40</f>
        <v>639506757.67</v>
      </c>
      <c r="J40" s="148">
        <f t="shared" si="1"/>
        <v>5935510320.53807</v>
      </c>
      <c r="K40" s="148">
        <v>1789955178.2613</v>
      </c>
      <c r="L40" s="148">
        <v>268217436.96</v>
      </c>
      <c r="M40" s="148">
        <f t="shared" ref="M40:M41" si="10">L40/2</f>
        <v>134108718.48</v>
      </c>
      <c r="N40" s="148">
        <f t="shared" si="2"/>
        <v>134108718.48</v>
      </c>
      <c r="O40" s="148">
        <v>8258358805.9217</v>
      </c>
      <c r="P40" s="148">
        <v>0</v>
      </c>
      <c r="Q40" s="148">
        <f t="shared" si="3"/>
        <v>8258358805.9217</v>
      </c>
      <c r="R40" s="150">
        <f t="shared" si="4"/>
        <v>18212205910.8811</v>
      </c>
      <c r="S40" s="150">
        <f t="shared" si="5"/>
        <v>16117933023.2011</v>
      </c>
      <c r="T40" s="136">
        <v>31</v>
      </c>
      <c r="AG40" s="130">
        <v>0</v>
      </c>
    </row>
    <row r="41" ht="30" customHeight="1" spans="1:33">
      <c r="A41" s="136">
        <v>32</v>
      </c>
      <c r="B41" s="146" t="s">
        <v>115</v>
      </c>
      <c r="C41" s="151">
        <v>23</v>
      </c>
      <c r="D41" s="148">
        <v>8154363446.76634</v>
      </c>
      <c r="E41" s="148">
        <v>24705227631.253</v>
      </c>
      <c r="F41" s="149">
        <f t="shared" si="0"/>
        <v>32859591078.0193</v>
      </c>
      <c r="G41" s="148">
        <v>1478178567.9</v>
      </c>
      <c r="H41" s="148">
        <v>0</v>
      </c>
      <c r="I41" s="148">
        <f>2966451119.9-H41-G41</f>
        <v>1488272552</v>
      </c>
      <c r="J41" s="148">
        <f t="shared" si="1"/>
        <v>29893139958.1193</v>
      </c>
      <c r="K41" s="148">
        <v>1848600153.9114</v>
      </c>
      <c r="L41" s="148">
        <v>277005145.865</v>
      </c>
      <c r="M41" s="148">
        <f t="shared" si="10"/>
        <v>138502572.9325</v>
      </c>
      <c r="N41" s="148">
        <f t="shared" si="2"/>
        <v>138502572.9325</v>
      </c>
      <c r="O41" s="148">
        <v>23193490527.3104</v>
      </c>
      <c r="P41" s="148">
        <v>0</v>
      </c>
      <c r="Q41" s="148">
        <f t="shared" si="3"/>
        <v>23193490527.3104</v>
      </c>
      <c r="R41" s="150">
        <f t="shared" si="4"/>
        <v>58178686905.1061</v>
      </c>
      <c r="S41" s="150">
        <f t="shared" si="5"/>
        <v>55073733212.2736</v>
      </c>
      <c r="T41" s="136">
        <v>32</v>
      </c>
      <c r="AG41" s="130">
        <v>0</v>
      </c>
    </row>
    <row r="42" ht="30" customHeight="1" spans="1:33">
      <c r="A42" s="136">
        <v>33</v>
      </c>
      <c r="B42" s="146" t="s">
        <v>116</v>
      </c>
      <c r="C42" s="151">
        <v>23</v>
      </c>
      <c r="D42" s="148">
        <v>8333019167.31443</v>
      </c>
      <c r="E42" s="148">
        <v>0</v>
      </c>
      <c r="F42" s="149">
        <f t="shared" si="0"/>
        <v>8333019167.31443</v>
      </c>
      <c r="G42" s="148">
        <v>536506322.14</v>
      </c>
      <c r="H42" s="148">
        <v>206017834</v>
      </c>
      <c r="I42" s="148">
        <f>1561489886.85-H42-G42</f>
        <v>818965730.71</v>
      </c>
      <c r="J42" s="148">
        <f t="shared" si="1"/>
        <v>6771529280.46443</v>
      </c>
      <c r="K42" s="148">
        <v>1889101536.3502</v>
      </c>
      <c r="L42" s="148">
        <v>283074111.7938</v>
      </c>
      <c r="M42" s="148">
        <v>0</v>
      </c>
      <c r="N42" s="148">
        <f t="shared" si="2"/>
        <v>283074111.7938</v>
      </c>
      <c r="O42" s="148">
        <v>8673282637.1225</v>
      </c>
      <c r="P42" s="148">
        <v>0</v>
      </c>
      <c r="Q42" s="148">
        <f t="shared" si="3"/>
        <v>8673282637.1225</v>
      </c>
      <c r="R42" s="150">
        <f t="shared" si="4"/>
        <v>19178477452.5809</v>
      </c>
      <c r="S42" s="150">
        <f t="shared" si="5"/>
        <v>17616987565.7309</v>
      </c>
      <c r="T42" s="136">
        <v>33</v>
      </c>
      <c r="AG42" s="130">
        <v>0</v>
      </c>
    </row>
    <row r="43" ht="30" customHeight="1" spans="1:33">
      <c r="A43" s="136">
        <v>34</v>
      </c>
      <c r="B43" s="146" t="s">
        <v>117</v>
      </c>
      <c r="C43" s="151">
        <v>16</v>
      </c>
      <c r="D43" s="148">
        <v>7283406913.40102</v>
      </c>
      <c r="E43" s="148">
        <v>0</v>
      </c>
      <c r="F43" s="149">
        <f t="shared" si="0"/>
        <v>7283406913.40102</v>
      </c>
      <c r="G43" s="148">
        <v>210019696.06</v>
      </c>
      <c r="H43" s="148">
        <v>0</v>
      </c>
      <c r="I43" s="148">
        <f>360456180.39-H43-G43</f>
        <v>150436484.33</v>
      </c>
      <c r="J43" s="148">
        <f t="shared" si="1"/>
        <v>6922950733.01102</v>
      </c>
      <c r="K43" s="148">
        <v>1651153671.1614</v>
      </c>
      <c r="L43" s="148">
        <v>247418600.8033</v>
      </c>
      <c r="M43" s="148">
        <f>L43/2</f>
        <v>123709300.40165</v>
      </c>
      <c r="N43" s="148">
        <f t="shared" si="2"/>
        <v>123709300.40165</v>
      </c>
      <c r="O43" s="148">
        <v>7467298373.992</v>
      </c>
      <c r="P43" s="148">
        <v>0</v>
      </c>
      <c r="Q43" s="148">
        <f t="shared" si="3"/>
        <v>7467298373.992</v>
      </c>
      <c r="R43" s="150">
        <f t="shared" si="4"/>
        <v>16649277559.3577</v>
      </c>
      <c r="S43" s="150">
        <f t="shared" si="5"/>
        <v>16165112078.5661</v>
      </c>
      <c r="T43" s="136">
        <v>34</v>
      </c>
      <c r="AG43" s="130">
        <v>0</v>
      </c>
    </row>
    <row r="44" ht="30" customHeight="1" spans="1:33">
      <c r="A44" s="136">
        <v>35</v>
      </c>
      <c r="B44" s="146" t="s">
        <v>118</v>
      </c>
      <c r="C44" s="151">
        <v>17</v>
      </c>
      <c r="D44" s="148">
        <v>7508257560.49177</v>
      </c>
      <c r="E44" s="148">
        <v>0</v>
      </c>
      <c r="F44" s="149">
        <f t="shared" si="0"/>
        <v>7508257560.49177</v>
      </c>
      <c r="G44" s="148">
        <v>254301847.36</v>
      </c>
      <c r="H44" s="148">
        <v>0</v>
      </c>
      <c r="I44" s="148">
        <f>914216721.77-H44-G44</f>
        <v>659914874.41</v>
      </c>
      <c r="J44" s="148">
        <f t="shared" si="1"/>
        <v>6594040838.72177</v>
      </c>
      <c r="K44" s="148">
        <v>1702127477.2142</v>
      </c>
      <c r="L44" s="148">
        <v>255056816.4287</v>
      </c>
      <c r="M44" s="148">
        <v>0</v>
      </c>
      <c r="N44" s="148">
        <f t="shared" si="2"/>
        <v>255056816.4287</v>
      </c>
      <c r="O44" s="148">
        <v>7951747601.5389</v>
      </c>
      <c r="P44" s="148">
        <v>0</v>
      </c>
      <c r="Q44" s="148">
        <f t="shared" si="3"/>
        <v>7951747601.5389</v>
      </c>
      <c r="R44" s="150">
        <f t="shared" si="4"/>
        <v>17417189455.6736</v>
      </c>
      <c r="S44" s="150">
        <f t="shared" si="5"/>
        <v>16502972733.9036</v>
      </c>
      <c r="T44" s="136">
        <v>35</v>
      </c>
      <c r="AG44" s="130">
        <v>0</v>
      </c>
    </row>
    <row r="45" ht="30" customHeight="1" spans="1:33">
      <c r="A45" s="136">
        <v>36</v>
      </c>
      <c r="B45" s="146" t="s">
        <v>119</v>
      </c>
      <c r="C45" s="151">
        <v>14</v>
      </c>
      <c r="D45" s="148">
        <v>7524247956.72457</v>
      </c>
      <c r="E45" s="148">
        <v>0</v>
      </c>
      <c r="F45" s="149">
        <f t="shared" si="0"/>
        <v>7524247956.72457</v>
      </c>
      <c r="G45" s="148">
        <v>207943588.86</v>
      </c>
      <c r="H45" s="148">
        <v>422213140</v>
      </c>
      <c r="I45" s="148">
        <f>986941521.52-H45-G45</f>
        <v>356784792.66</v>
      </c>
      <c r="J45" s="148">
        <f t="shared" si="1"/>
        <v>6537306435.20457</v>
      </c>
      <c r="K45" s="148">
        <v>1705752511.7285</v>
      </c>
      <c r="L45" s="148">
        <v>255600012.9725</v>
      </c>
      <c r="M45" s="148">
        <v>0</v>
      </c>
      <c r="N45" s="148">
        <f t="shared" si="2"/>
        <v>255600012.9725</v>
      </c>
      <c r="O45" s="148">
        <v>8600068859.4039</v>
      </c>
      <c r="P45" s="148">
        <v>0</v>
      </c>
      <c r="Q45" s="148">
        <f t="shared" si="3"/>
        <v>8600068859.4039</v>
      </c>
      <c r="R45" s="150">
        <f t="shared" si="4"/>
        <v>18085669340.8295</v>
      </c>
      <c r="S45" s="150">
        <f t="shared" si="5"/>
        <v>17098727819.3095</v>
      </c>
      <c r="T45" s="136">
        <v>36</v>
      </c>
      <c r="AG45" s="130">
        <v>0</v>
      </c>
    </row>
    <row r="46" ht="30" customHeight="1" spans="1:33">
      <c r="A46" s="136"/>
      <c r="B46" s="2" t="s">
        <v>26</v>
      </c>
      <c r="C46" s="2"/>
      <c r="D46" s="152">
        <f t="shared" ref="D46:S46" si="11">SUM(D10:D45)</f>
        <v>286721616309.685</v>
      </c>
      <c r="E46" s="152">
        <f t="shared" si="11"/>
        <v>157253624893.976</v>
      </c>
      <c r="F46" s="152">
        <f t="shared" si="11"/>
        <v>443975241203.661</v>
      </c>
      <c r="G46" s="152">
        <f t="shared" si="11"/>
        <v>41999801054.15</v>
      </c>
      <c r="H46" s="152">
        <f t="shared" si="11"/>
        <v>9674486496.28</v>
      </c>
      <c r="I46" s="152">
        <f t="shared" si="11"/>
        <v>18539024469.92</v>
      </c>
      <c r="J46" s="152">
        <f t="shared" si="11"/>
        <v>373761929183.312</v>
      </c>
      <c r="K46" s="152">
        <f t="shared" si="11"/>
        <v>64999999999.9998</v>
      </c>
      <c r="L46" s="152">
        <f t="shared" si="11"/>
        <v>9739983220.884</v>
      </c>
      <c r="M46" s="152">
        <f t="shared" si="11"/>
        <v>2487721589.62325</v>
      </c>
      <c r="N46" s="152">
        <f t="shared" si="11"/>
        <v>7252261631.26075</v>
      </c>
      <c r="O46" s="152">
        <f t="shared" si="11"/>
        <v>399920925093.851</v>
      </c>
      <c r="P46" s="152">
        <f t="shared" si="11"/>
        <v>9886025186.97</v>
      </c>
      <c r="Q46" s="152">
        <f t="shared" si="11"/>
        <v>390034899906.881</v>
      </c>
      <c r="R46" s="152">
        <f t="shared" si="11"/>
        <v>918636149518.396</v>
      </c>
      <c r="S46" s="152">
        <f t="shared" si="11"/>
        <v>836049090721.453</v>
      </c>
      <c r="T46" s="152"/>
    </row>
    <row r="47" spans="1:33">
      <c r="B47" s="153"/>
      <c r="C47" s="131"/>
      <c r="D47" s="126"/>
      <c r="E47" s="154"/>
      <c r="F47" s="131"/>
      <c r="G47" s="126"/>
      <c r="H47" s="126"/>
      <c r="I47" s="126"/>
      <c r="J47" s="155"/>
      <c r="K47" s="156"/>
      <c r="L47" s="154"/>
      <c r="M47" s="154"/>
      <c r="N47" s="154"/>
      <c r="O47" s="154"/>
      <c r="P47" s="154"/>
      <c r="Q47" s="154"/>
      <c r="R47" s="130"/>
    </row>
    <row r="48" spans="1:33">
      <c r="B48" s="131"/>
      <c r="C48" s="131"/>
      <c r="D48" s="131"/>
      <c r="E48" s="131"/>
      <c r="F48" s="126"/>
      <c r="G48" s="126"/>
      <c r="H48" s="131"/>
      <c r="I48" s="126"/>
      <c r="J48" s="126"/>
      <c r="K48" s="126"/>
      <c r="L48" s="157"/>
      <c r="M48" s="157"/>
      <c r="N48" s="157"/>
      <c r="O48" s="153"/>
      <c r="P48" s="153"/>
      <c r="Q48" s="157"/>
      <c r="S48" s="106"/>
    </row>
    <row r="49" spans="1:19">
      <c r="G49" s="106"/>
      <c r="H49" s="19"/>
      <c r="I49" s="130"/>
      <c r="J49" s="106"/>
      <c r="K49" s="106"/>
      <c r="Q49" s="106"/>
      <c r="R49" s="106"/>
      <c r="S49" s="130"/>
    </row>
    <row r="50" spans="1:19">
      <c r="C50" s="158"/>
      <c r="D50" s="19"/>
      <c r="E50" s="130"/>
      <c r="G50" s="106"/>
      <c r="H50" s="106"/>
      <c r="I50" s="130"/>
      <c r="J50" s="19"/>
      <c r="K50" s="19"/>
      <c r="L50" s="19"/>
      <c r="N50" s="19"/>
      <c r="R50" s="106"/>
      <c r="S50" s="106"/>
    </row>
    <row r="51" spans="1:19">
      <c r="C51" s="158"/>
      <c r="D51" s="19"/>
      <c r="H51" s="106"/>
      <c r="J51" s="130"/>
      <c r="K51" s="130"/>
      <c r="N51" s="106"/>
      <c r="S51" s="106"/>
    </row>
    <row r="52" spans="1:19">
      <c r="D52" s="106"/>
      <c r="H52" s="106"/>
      <c r="N52" s="106"/>
      <c r="Q52" s="106"/>
    </row>
    <row r="53" spans="1:19">
      <c r="H53" s="130"/>
      <c r="R53" s="106"/>
    </row>
    <row r="54" ht="20.25" spans="1:19">
      <c r="A54" s="159" t="s">
        <v>54</v>
      </c>
    </row>
  </sheetData>
  <mergeCells count="24">
    <mergeCell ref="A1:T1"/>
    <mergeCell ref="A2:T2"/>
    <mergeCell ref="A3:T3"/>
    <mergeCell ref="A4:S4"/>
    <mergeCell ref="D5:S5"/>
    <mergeCell ref="G7:I7"/>
    <mergeCell ref="B46:C46"/>
    <mergeCell ref="A7:A8"/>
    <mergeCell ref="B7:B8"/>
    <mergeCell ref="C7:C8"/>
    <mergeCell ref="D7:D8"/>
    <mergeCell ref="E7:E8"/>
    <mergeCell ref="F7:F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</mergeCells>
  <pageMargins left="0.109722222222222" right="0.109722222222222" top="0.357638888888889" bottom="0.357638888888889" header="0.298611111111111" footer="0.298611111111111"/>
  <pageSetup paperSize="9" scale="3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24"/>
  <sheetViews>
    <sheetView zoomScale="93" zoomScaleNormal="93" topLeftCell="A5" workbookViewId="0">
      <pane xSplit="4" ySplit="2" topLeftCell="E101" activePane="bottomRight" state="frozen"/>
      <selection/>
      <selection pane="topRight"/>
      <selection pane="bottomLeft"/>
      <selection pane="bottomRight" activeCell="A101" sqref="A101:A120"/>
    </sheetView>
  </sheetViews>
  <sheetFormatPr defaultColWidth="9.14285714285714" defaultRowHeight="12.75"/>
  <cols>
    <col min="1" max="1" width="9.28571428571429" style="1" customWidth="1"/>
    <col min="2" max="2" width="13.8571428571429" style="73" customWidth="1"/>
    <col min="3" max="3" width="9" style="1" customWidth="1"/>
    <col min="4" max="4" width="20.7142857142857" style="1" customWidth="1"/>
    <col min="5" max="10" width="19.8571428571429" style="1" customWidth="1"/>
    <col min="11" max="11" width="18.4285714285714" style="1" customWidth="1"/>
    <col min="12" max="12" width="19.7142857142857" style="1" customWidth="1"/>
    <col min="13" max="13" width="0.714285714285714" style="1" customWidth="1"/>
    <col min="14" max="14" width="4.71428571428571" style="1" customWidth="1"/>
    <col min="15" max="15" width="9.42857142857143" style="1" customWidth="1"/>
    <col min="16" max="16" width="17.8571428571429" style="73" customWidth="1"/>
    <col min="17" max="17" width="22.7142857142857" style="1" customWidth="1"/>
    <col min="18" max="19" width="21.4285714285714" style="1" customWidth="1"/>
    <col min="20" max="20" width="21.8571428571429" style="1" customWidth="1"/>
    <col min="21" max="23" width="18.5714285714286" style="1" customWidth="1"/>
    <col min="24" max="24" width="22.1428571428571" style="1" customWidth="1"/>
    <col min="25" max="25" width="20.7142857142857" style="1" customWidth="1"/>
    <col min="26" max="26" width="14.5714285714286" style="1" customWidth="1"/>
    <col min="27" max="16384" width="9.14285714285714" style="1"/>
  </cols>
  <sheetData>
    <row r="1" ht="25.5" spans="1:25">
      <c r="A1" s="74" t="s">
        <v>120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ht="25.5" spans="1:25">
      <c r="A2" s="74" t="s">
        <v>60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45" customHeight="1" spans="1:25">
      <c r="A3" s="75" t="s">
        <v>121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>
      <c r="M4" s="1">
        <v>0</v>
      </c>
    </row>
    <row r="5" ht="76.15" customHeight="1" spans="1:25">
      <c r="A5" s="76" t="s">
        <v>21</v>
      </c>
      <c r="B5" s="65" t="s">
        <v>122</v>
      </c>
      <c r="C5" s="65" t="s">
        <v>21</v>
      </c>
      <c r="D5" s="65" t="s">
        <v>123</v>
      </c>
      <c r="E5" s="65" t="s">
        <v>47</v>
      </c>
      <c r="F5" s="65" t="s">
        <v>124</v>
      </c>
      <c r="G5" s="65" t="s">
        <v>24</v>
      </c>
      <c r="H5" s="65" t="s">
        <v>73</v>
      </c>
      <c r="I5" s="65" t="s">
        <v>74</v>
      </c>
      <c r="J5" s="65" t="s">
        <v>75</v>
      </c>
      <c r="K5" s="65" t="s">
        <v>48</v>
      </c>
      <c r="L5" s="77" t="s">
        <v>125</v>
      </c>
      <c r="M5" s="78"/>
      <c r="N5" s="79"/>
      <c r="O5" s="65" t="s">
        <v>21</v>
      </c>
      <c r="P5" s="80" t="s">
        <v>126</v>
      </c>
      <c r="Q5" s="65" t="s">
        <v>123</v>
      </c>
      <c r="R5" s="65" t="s">
        <v>47</v>
      </c>
      <c r="S5" s="65" t="s">
        <v>124</v>
      </c>
      <c r="T5" s="65" t="s">
        <v>24</v>
      </c>
      <c r="U5" s="65" t="s">
        <v>73</v>
      </c>
      <c r="V5" s="65" t="s">
        <v>74</v>
      </c>
      <c r="W5" s="65" t="s">
        <v>75</v>
      </c>
      <c r="X5" s="65" t="s">
        <v>48</v>
      </c>
      <c r="Y5" s="65" t="s">
        <v>125</v>
      </c>
    </row>
    <row r="6" ht="15.75" spans="1:25">
      <c r="A6" s="79"/>
      <c r="B6" s="81"/>
      <c r="C6" s="79"/>
      <c r="D6" s="77"/>
      <c r="E6" s="201" t="s">
        <v>27</v>
      </c>
      <c r="F6" s="201" t="s">
        <v>27</v>
      </c>
      <c r="G6" s="201" t="s">
        <v>27</v>
      </c>
      <c r="H6" s="201" t="s">
        <v>27</v>
      </c>
      <c r="I6" s="201" t="s">
        <v>27</v>
      </c>
      <c r="J6" s="201" t="s">
        <v>27</v>
      </c>
      <c r="K6" s="201" t="s">
        <v>27</v>
      </c>
      <c r="L6" s="201" t="s">
        <v>27</v>
      </c>
      <c r="M6" s="78"/>
      <c r="N6" s="79"/>
      <c r="O6" s="77"/>
      <c r="P6" s="82"/>
      <c r="Q6" s="77"/>
      <c r="R6" s="201" t="s">
        <v>27</v>
      </c>
      <c r="S6" s="201" t="s">
        <v>27</v>
      </c>
      <c r="T6" s="201" t="s">
        <v>27</v>
      </c>
      <c r="U6" s="201" t="s">
        <v>27</v>
      </c>
      <c r="V6" s="201" t="s">
        <v>27</v>
      </c>
      <c r="W6" s="201" t="s">
        <v>27</v>
      </c>
      <c r="X6" s="201" t="s">
        <v>27</v>
      </c>
      <c r="Y6" s="201" t="s">
        <v>27</v>
      </c>
    </row>
    <row r="7" ht="24.95" customHeight="1" spans="1:25">
      <c r="A7" s="82">
        <v>1</v>
      </c>
      <c r="B7" s="83" t="s">
        <v>84</v>
      </c>
      <c r="C7" s="79">
        <v>1</v>
      </c>
      <c r="D7" s="84" t="s">
        <v>127</v>
      </c>
      <c r="E7" s="84">
        <v>234528473.76</v>
      </c>
      <c r="F7" s="84">
        <v>0</v>
      </c>
      <c r="G7" s="84">
        <v>53167776.43</v>
      </c>
      <c r="H7" s="84">
        <v>8630887.5058</v>
      </c>
      <c r="I7" s="84">
        <v>8630887.5058</v>
      </c>
      <c r="J7" s="84">
        <f t="shared" ref="J7:J23" si="0">H7-I7</f>
        <v>0</v>
      </c>
      <c r="K7" s="84">
        <v>223381333.41</v>
      </c>
      <c r="L7" s="85">
        <f>E7+F7+G7+J7+K7</f>
        <v>511077583.6</v>
      </c>
      <c r="M7" s="78"/>
      <c r="N7" s="82">
        <v>19</v>
      </c>
      <c r="O7" s="86">
        <v>26</v>
      </c>
      <c r="P7" s="87" t="s">
        <v>102</v>
      </c>
      <c r="Q7" s="84" t="s">
        <v>128</v>
      </c>
      <c r="R7" s="84">
        <v>248279455.39</v>
      </c>
      <c r="S7" s="88">
        <v>0</v>
      </c>
      <c r="T7" s="84">
        <v>56285134.02</v>
      </c>
      <c r="U7" s="84">
        <v>9136937.6822</v>
      </c>
      <c r="V7" s="84">
        <v>0</v>
      </c>
      <c r="W7" s="84">
        <f t="shared" ref="W7:W25" si="1">U7-V7</f>
        <v>9136937.6822</v>
      </c>
      <c r="X7" s="84">
        <v>246534607.91</v>
      </c>
      <c r="Y7" s="85">
        <f>R7+S7+T7+U7+V7</f>
        <v>313701527.0922</v>
      </c>
    </row>
    <row r="8" ht="24.95" customHeight="1" spans="1:25">
      <c r="A8" s="82"/>
      <c r="B8" s="89"/>
      <c r="C8" s="79">
        <v>2</v>
      </c>
      <c r="D8" s="84" t="s">
        <v>129</v>
      </c>
      <c r="E8" s="84">
        <v>391280206.25</v>
      </c>
      <c r="F8" s="84">
        <v>0</v>
      </c>
      <c r="G8" s="84">
        <v>88703508.77</v>
      </c>
      <c r="H8" s="84">
        <v>14399511.4505</v>
      </c>
      <c r="I8" s="84">
        <v>14399511.4505</v>
      </c>
      <c r="J8" s="84">
        <f t="shared" si="0"/>
        <v>0</v>
      </c>
      <c r="K8" s="84">
        <v>341579650.74</v>
      </c>
      <c r="L8" s="85">
        <f t="shared" ref="L8:L71" si="2">E8+F8+G8+J8+K8</f>
        <v>821563365.76</v>
      </c>
      <c r="M8" s="78"/>
      <c r="N8" s="82"/>
      <c r="O8" s="86">
        <v>27</v>
      </c>
      <c r="P8" s="90"/>
      <c r="Q8" s="84" t="s">
        <v>130</v>
      </c>
      <c r="R8" s="84">
        <v>243148437.1</v>
      </c>
      <c r="S8" s="88">
        <v>0</v>
      </c>
      <c r="T8" s="84">
        <v>55121928.42</v>
      </c>
      <c r="U8" s="84">
        <v>8948110.9657</v>
      </c>
      <c r="V8" s="84">
        <v>0</v>
      </c>
      <c r="W8" s="84">
        <f t="shared" si="1"/>
        <v>8948110.9657</v>
      </c>
      <c r="X8" s="84">
        <v>259081718.48</v>
      </c>
      <c r="Y8" s="85">
        <f t="shared" ref="Y8:Y25" si="3">R8+S8+T8+U8+V8</f>
        <v>307218476.4857</v>
      </c>
    </row>
    <row r="9" ht="24.95" customHeight="1" spans="1:25">
      <c r="A9" s="82"/>
      <c r="B9" s="89"/>
      <c r="C9" s="79">
        <v>3</v>
      </c>
      <c r="D9" s="84" t="s">
        <v>131</v>
      </c>
      <c r="E9" s="84">
        <v>275308704.99</v>
      </c>
      <c r="F9" s="84">
        <v>0</v>
      </c>
      <c r="G9" s="84">
        <v>62412684.66</v>
      </c>
      <c r="H9" s="84">
        <v>10131641.6897</v>
      </c>
      <c r="I9" s="84">
        <v>10131641.6897</v>
      </c>
      <c r="J9" s="84">
        <f t="shared" si="0"/>
        <v>0</v>
      </c>
      <c r="K9" s="84">
        <v>246813715.31</v>
      </c>
      <c r="L9" s="85">
        <f t="shared" si="2"/>
        <v>584535104.96</v>
      </c>
      <c r="M9" s="78"/>
      <c r="N9" s="82"/>
      <c r="O9" s="86">
        <v>28</v>
      </c>
      <c r="P9" s="90"/>
      <c r="Q9" s="84" t="s">
        <v>132</v>
      </c>
      <c r="R9" s="84">
        <v>243368540.53</v>
      </c>
      <c r="S9" s="88">
        <v>0</v>
      </c>
      <c r="T9" s="84">
        <v>55171826.03</v>
      </c>
      <c r="U9" s="84">
        <v>8956210.997</v>
      </c>
      <c r="V9" s="84">
        <v>0</v>
      </c>
      <c r="W9" s="84">
        <f t="shared" si="1"/>
        <v>8956210.997</v>
      </c>
      <c r="X9" s="84">
        <v>256101018.48</v>
      </c>
      <c r="Y9" s="85">
        <f t="shared" si="3"/>
        <v>307496577.557</v>
      </c>
    </row>
    <row r="10" ht="24.95" customHeight="1" spans="1:25">
      <c r="A10" s="82"/>
      <c r="B10" s="89"/>
      <c r="C10" s="79">
        <v>4</v>
      </c>
      <c r="D10" s="84" t="s">
        <v>133</v>
      </c>
      <c r="E10" s="84">
        <v>280509752.84</v>
      </c>
      <c r="F10" s="84">
        <v>0</v>
      </c>
      <c r="G10" s="84">
        <v>63591766.01</v>
      </c>
      <c r="H10" s="84">
        <v>10323045.5655</v>
      </c>
      <c r="I10" s="84">
        <v>10323045.5655</v>
      </c>
      <c r="J10" s="84">
        <f t="shared" si="0"/>
        <v>0</v>
      </c>
      <c r="K10" s="84">
        <v>254997750.6</v>
      </c>
      <c r="L10" s="85">
        <f t="shared" si="2"/>
        <v>599099269.45</v>
      </c>
      <c r="M10" s="78"/>
      <c r="N10" s="82"/>
      <c r="O10" s="86">
        <v>29</v>
      </c>
      <c r="P10" s="90"/>
      <c r="Q10" s="84" t="s">
        <v>134</v>
      </c>
      <c r="R10" s="84">
        <v>288432107.86</v>
      </c>
      <c r="S10" s="88">
        <v>0</v>
      </c>
      <c r="T10" s="84">
        <v>65387769.69</v>
      </c>
      <c r="U10" s="84">
        <v>10614596.3265</v>
      </c>
      <c r="V10" s="84">
        <v>0</v>
      </c>
      <c r="W10" s="84">
        <f t="shared" si="1"/>
        <v>10614596.3265</v>
      </c>
      <c r="X10" s="84">
        <v>288148213.7</v>
      </c>
      <c r="Y10" s="85">
        <f t="shared" si="3"/>
        <v>364434473.8765</v>
      </c>
    </row>
    <row r="11" ht="24.95" customHeight="1" spans="1:25">
      <c r="A11" s="82"/>
      <c r="B11" s="89"/>
      <c r="C11" s="79">
        <v>5</v>
      </c>
      <c r="D11" s="84" t="s">
        <v>135</v>
      </c>
      <c r="E11" s="84">
        <v>255318813.22</v>
      </c>
      <c r="F11" s="84">
        <v>0</v>
      </c>
      <c r="G11" s="84">
        <v>57880961.59</v>
      </c>
      <c r="H11" s="84">
        <v>9395993.2443</v>
      </c>
      <c r="I11" s="84">
        <v>9395993.2443</v>
      </c>
      <c r="J11" s="84">
        <f t="shared" si="0"/>
        <v>0</v>
      </c>
      <c r="K11" s="84">
        <v>234778457.2</v>
      </c>
      <c r="L11" s="85">
        <f t="shared" si="2"/>
        <v>547978232.01</v>
      </c>
      <c r="M11" s="78"/>
      <c r="N11" s="82"/>
      <c r="O11" s="86">
        <v>30</v>
      </c>
      <c r="P11" s="90"/>
      <c r="Q11" s="84" t="s">
        <v>136</v>
      </c>
      <c r="R11" s="84">
        <v>290688505.81</v>
      </c>
      <c r="S11" s="88">
        <v>0</v>
      </c>
      <c r="T11" s="84">
        <v>65899296.75</v>
      </c>
      <c r="U11" s="84">
        <v>10697634.0768</v>
      </c>
      <c r="V11" s="84">
        <v>0</v>
      </c>
      <c r="W11" s="84">
        <f t="shared" si="1"/>
        <v>10697634.0768</v>
      </c>
      <c r="X11" s="84">
        <v>284933257.12</v>
      </c>
      <c r="Y11" s="85">
        <f t="shared" si="3"/>
        <v>367285436.6368</v>
      </c>
    </row>
    <row r="12" ht="24.95" customHeight="1" spans="1:25">
      <c r="A12" s="82"/>
      <c r="B12" s="89"/>
      <c r="C12" s="79">
        <v>6</v>
      </c>
      <c r="D12" s="84" t="s">
        <v>137</v>
      </c>
      <c r="E12" s="84">
        <v>263678339.34</v>
      </c>
      <c r="F12" s="84">
        <v>0</v>
      </c>
      <c r="G12" s="84">
        <v>59776072.27</v>
      </c>
      <c r="H12" s="84">
        <v>9703632.3481</v>
      </c>
      <c r="I12" s="84">
        <v>9703632.3481</v>
      </c>
      <c r="J12" s="84">
        <f t="shared" si="0"/>
        <v>0</v>
      </c>
      <c r="K12" s="84">
        <v>240659529.99</v>
      </c>
      <c r="L12" s="85">
        <f t="shared" si="2"/>
        <v>564113941.6</v>
      </c>
      <c r="M12" s="78"/>
      <c r="N12" s="82"/>
      <c r="O12" s="86">
        <v>31</v>
      </c>
      <c r="P12" s="90"/>
      <c r="Q12" s="84" t="s">
        <v>108</v>
      </c>
      <c r="R12" s="84">
        <v>502592722.91</v>
      </c>
      <c r="S12" s="88">
        <v>0</v>
      </c>
      <c r="T12" s="84">
        <v>113938137.66</v>
      </c>
      <c r="U12" s="84">
        <v>18495925.8171</v>
      </c>
      <c r="V12" s="84">
        <v>0</v>
      </c>
      <c r="W12" s="84">
        <f t="shared" si="1"/>
        <v>18495925.8171</v>
      </c>
      <c r="X12" s="84">
        <v>427981077.82</v>
      </c>
      <c r="Y12" s="85">
        <f t="shared" si="3"/>
        <v>635026786.3871</v>
      </c>
    </row>
    <row r="13" ht="24.95" customHeight="1" spans="1:25">
      <c r="A13" s="82"/>
      <c r="B13" s="89"/>
      <c r="C13" s="79">
        <v>7</v>
      </c>
      <c r="D13" s="84" t="s">
        <v>138</v>
      </c>
      <c r="E13" s="84">
        <v>255838614.2</v>
      </c>
      <c r="F13" s="84">
        <v>0</v>
      </c>
      <c r="G13" s="84">
        <v>57998800.85</v>
      </c>
      <c r="H13" s="84">
        <v>9415122.4514</v>
      </c>
      <c r="I13" s="84">
        <v>9415122.4514</v>
      </c>
      <c r="J13" s="84">
        <f t="shared" si="0"/>
        <v>0</v>
      </c>
      <c r="K13" s="84">
        <v>233571307.33</v>
      </c>
      <c r="L13" s="85">
        <f t="shared" si="2"/>
        <v>547408722.38</v>
      </c>
      <c r="M13" s="78"/>
      <c r="N13" s="82"/>
      <c r="O13" s="86">
        <v>32</v>
      </c>
      <c r="P13" s="90"/>
      <c r="Q13" s="84" t="s">
        <v>139</v>
      </c>
      <c r="R13" s="84">
        <v>251737597.56</v>
      </c>
      <c r="S13" s="88">
        <v>0</v>
      </c>
      <c r="T13" s="84">
        <v>57069097.38</v>
      </c>
      <c r="U13" s="84">
        <v>9264200.8481</v>
      </c>
      <c r="V13" s="84">
        <v>0</v>
      </c>
      <c r="W13" s="84">
        <f t="shared" si="1"/>
        <v>9264200.8481</v>
      </c>
      <c r="X13" s="84">
        <v>259394807.8</v>
      </c>
      <c r="Y13" s="85">
        <f t="shared" si="3"/>
        <v>318070895.7881</v>
      </c>
    </row>
    <row r="14" ht="24.95" customHeight="1" spans="1:25">
      <c r="A14" s="82"/>
      <c r="B14" s="89"/>
      <c r="C14" s="79">
        <v>8</v>
      </c>
      <c r="D14" s="84" t="s">
        <v>140</v>
      </c>
      <c r="E14" s="84">
        <v>249458601.89</v>
      </c>
      <c r="F14" s="84">
        <v>0</v>
      </c>
      <c r="G14" s="84">
        <v>56552447.39</v>
      </c>
      <c r="H14" s="84">
        <v>9180331.4785</v>
      </c>
      <c r="I14" s="84">
        <v>9180331.4785</v>
      </c>
      <c r="J14" s="84">
        <f t="shared" si="0"/>
        <v>0</v>
      </c>
      <c r="K14" s="84">
        <v>225979451.72</v>
      </c>
      <c r="L14" s="85">
        <f t="shared" si="2"/>
        <v>531990501</v>
      </c>
      <c r="M14" s="78"/>
      <c r="N14" s="82"/>
      <c r="O14" s="86">
        <v>33</v>
      </c>
      <c r="P14" s="90"/>
      <c r="Q14" s="84" t="s">
        <v>141</v>
      </c>
      <c r="R14" s="84">
        <v>249137412.05</v>
      </c>
      <c r="S14" s="88">
        <v>0</v>
      </c>
      <c r="T14" s="84">
        <v>56479633.42</v>
      </c>
      <c r="U14" s="84">
        <v>9168511.3642</v>
      </c>
      <c r="V14" s="84">
        <v>0</v>
      </c>
      <c r="W14" s="84">
        <f t="shared" si="1"/>
        <v>9168511.3642</v>
      </c>
      <c r="X14" s="84">
        <v>244207734.05</v>
      </c>
      <c r="Y14" s="85">
        <f t="shared" si="3"/>
        <v>314785556.8342</v>
      </c>
    </row>
    <row r="15" ht="24.95" customHeight="1" spans="1:25">
      <c r="A15" s="82"/>
      <c r="B15" s="89"/>
      <c r="C15" s="79">
        <v>9</v>
      </c>
      <c r="D15" s="84" t="s">
        <v>142</v>
      </c>
      <c r="E15" s="84">
        <v>269130307.19</v>
      </c>
      <c r="F15" s="84">
        <v>0</v>
      </c>
      <c r="G15" s="84">
        <v>61012037.36</v>
      </c>
      <c r="H15" s="84">
        <v>9904270.3365</v>
      </c>
      <c r="I15" s="84">
        <v>9904270.3365</v>
      </c>
      <c r="J15" s="84">
        <f t="shared" si="0"/>
        <v>0</v>
      </c>
      <c r="K15" s="84">
        <v>244468160.71</v>
      </c>
      <c r="L15" s="85">
        <f t="shared" si="2"/>
        <v>574610505.26</v>
      </c>
      <c r="M15" s="78"/>
      <c r="N15" s="82"/>
      <c r="O15" s="86">
        <v>34</v>
      </c>
      <c r="P15" s="90"/>
      <c r="Q15" s="84" t="s">
        <v>143</v>
      </c>
      <c r="R15" s="84">
        <v>298223792.12</v>
      </c>
      <c r="S15" s="88">
        <v>0</v>
      </c>
      <c r="T15" s="84">
        <v>67607551.66</v>
      </c>
      <c r="U15" s="84">
        <v>10974940.3134</v>
      </c>
      <c r="V15" s="84">
        <v>0</v>
      </c>
      <c r="W15" s="84">
        <f t="shared" si="1"/>
        <v>10974940.3134</v>
      </c>
      <c r="X15" s="84">
        <v>290144438.33</v>
      </c>
      <c r="Y15" s="85">
        <f t="shared" si="3"/>
        <v>376806284.0934</v>
      </c>
    </row>
    <row r="16" ht="24.95" customHeight="1" spans="1:25">
      <c r="A16" s="82"/>
      <c r="B16" s="89"/>
      <c r="C16" s="79">
        <v>10</v>
      </c>
      <c r="D16" s="84" t="s">
        <v>144</v>
      </c>
      <c r="E16" s="84">
        <v>273112805.56</v>
      </c>
      <c r="F16" s="84">
        <v>0</v>
      </c>
      <c r="G16" s="84">
        <v>61914872.66</v>
      </c>
      <c r="H16" s="84">
        <v>10050830.3467</v>
      </c>
      <c r="I16" s="84">
        <v>10050830.3467</v>
      </c>
      <c r="J16" s="84">
        <f t="shared" si="0"/>
        <v>0</v>
      </c>
      <c r="K16" s="84">
        <v>251010531.95</v>
      </c>
      <c r="L16" s="85">
        <f t="shared" si="2"/>
        <v>586038210.17</v>
      </c>
      <c r="M16" s="78"/>
      <c r="N16" s="82"/>
      <c r="O16" s="86">
        <v>35</v>
      </c>
      <c r="P16" s="90"/>
      <c r="Q16" s="84" t="s">
        <v>145</v>
      </c>
      <c r="R16" s="84">
        <v>246063373.07</v>
      </c>
      <c r="S16" s="88">
        <v>0</v>
      </c>
      <c r="T16" s="84">
        <v>55782746.54</v>
      </c>
      <c r="U16" s="84">
        <v>9055383.5881</v>
      </c>
      <c r="V16" s="84">
        <v>0</v>
      </c>
      <c r="W16" s="84">
        <f t="shared" si="1"/>
        <v>9055383.5881</v>
      </c>
      <c r="X16" s="84">
        <v>257589500.41</v>
      </c>
      <c r="Y16" s="85">
        <f t="shared" si="3"/>
        <v>310901503.1981</v>
      </c>
    </row>
    <row r="17" ht="24.95" customHeight="1" spans="1:25">
      <c r="A17" s="82"/>
      <c r="B17" s="89"/>
      <c r="C17" s="79">
        <v>11</v>
      </c>
      <c r="D17" s="84" t="s">
        <v>146</v>
      </c>
      <c r="E17" s="84">
        <v>298670698.79</v>
      </c>
      <c r="F17" s="84">
        <v>0</v>
      </c>
      <c r="G17" s="84">
        <v>67708865.73</v>
      </c>
      <c r="H17" s="84">
        <v>10991386.9357</v>
      </c>
      <c r="I17" s="84">
        <v>10991386.9357</v>
      </c>
      <c r="J17" s="84">
        <f t="shared" si="0"/>
        <v>0</v>
      </c>
      <c r="K17" s="84">
        <v>274811671.79</v>
      </c>
      <c r="L17" s="85">
        <f t="shared" si="2"/>
        <v>641191236.31</v>
      </c>
      <c r="M17" s="78"/>
      <c r="N17" s="82"/>
      <c r="O17" s="86">
        <v>36</v>
      </c>
      <c r="P17" s="90"/>
      <c r="Q17" s="84" t="s">
        <v>147</v>
      </c>
      <c r="R17" s="84">
        <v>311438180.14</v>
      </c>
      <c r="S17" s="88">
        <v>0</v>
      </c>
      <c r="T17" s="84">
        <v>70603263.09</v>
      </c>
      <c r="U17" s="84">
        <v>11461243.2967</v>
      </c>
      <c r="V17" s="84">
        <v>0</v>
      </c>
      <c r="W17" s="84">
        <f t="shared" si="1"/>
        <v>11461243.2967</v>
      </c>
      <c r="X17" s="84">
        <v>299828163.99</v>
      </c>
      <c r="Y17" s="85">
        <f t="shared" si="3"/>
        <v>393502686.5267</v>
      </c>
    </row>
    <row r="18" ht="24.95" customHeight="1" spans="1:25">
      <c r="A18" s="82"/>
      <c r="B18" s="89"/>
      <c r="C18" s="79">
        <v>12</v>
      </c>
      <c r="D18" s="84" t="s">
        <v>148</v>
      </c>
      <c r="E18" s="84">
        <v>287566788.69</v>
      </c>
      <c r="F18" s="84">
        <v>0</v>
      </c>
      <c r="G18" s="84">
        <v>65191601.2</v>
      </c>
      <c r="H18" s="84">
        <v>10582751.6967</v>
      </c>
      <c r="I18" s="84">
        <v>10582751.6967</v>
      </c>
      <c r="J18" s="84">
        <f t="shared" si="0"/>
        <v>0</v>
      </c>
      <c r="K18" s="84">
        <v>265280007.4</v>
      </c>
      <c r="L18" s="85">
        <f t="shared" si="2"/>
        <v>618038397.29</v>
      </c>
      <c r="M18" s="78"/>
      <c r="N18" s="82"/>
      <c r="O18" s="86">
        <v>37</v>
      </c>
      <c r="P18" s="90"/>
      <c r="Q18" s="84" t="s">
        <v>149</v>
      </c>
      <c r="R18" s="84">
        <v>273492649.48</v>
      </c>
      <c r="S18" s="88">
        <v>0</v>
      </c>
      <c r="T18" s="84">
        <v>62000983.55</v>
      </c>
      <c r="U18" s="84">
        <v>10064808.9908</v>
      </c>
      <c r="V18" s="84">
        <v>0</v>
      </c>
      <c r="W18" s="84">
        <f t="shared" si="1"/>
        <v>10064808.9908</v>
      </c>
      <c r="X18" s="84">
        <v>280804438.41</v>
      </c>
      <c r="Y18" s="85">
        <f t="shared" si="3"/>
        <v>345558442.0208</v>
      </c>
    </row>
    <row r="19" ht="24.95" customHeight="1" spans="1:25">
      <c r="A19" s="82"/>
      <c r="B19" s="89"/>
      <c r="C19" s="79">
        <v>13</v>
      </c>
      <c r="D19" s="84" t="s">
        <v>150</v>
      </c>
      <c r="E19" s="84">
        <v>219592342.89</v>
      </c>
      <c r="F19" s="84">
        <v>0</v>
      </c>
      <c r="G19" s="84">
        <v>49781744.65</v>
      </c>
      <c r="H19" s="84">
        <v>8081222.626</v>
      </c>
      <c r="I19" s="84">
        <v>8081222.626</v>
      </c>
      <c r="J19" s="84">
        <f t="shared" si="0"/>
        <v>0</v>
      </c>
      <c r="K19" s="84">
        <v>214089529.82</v>
      </c>
      <c r="L19" s="85">
        <f t="shared" si="2"/>
        <v>483463617.36</v>
      </c>
      <c r="M19" s="78"/>
      <c r="N19" s="82"/>
      <c r="O19" s="86">
        <v>38</v>
      </c>
      <c r="P19" s="90"/>
      <c r="Q19" s="84" t="s">
        <v>151</v>
      </c>
      <c r="R19" s="84">
        <v>284392324.99</v>
      </c>
      <c r="S19" s="88">
        <v>0</v>
      </c>
      <c r="T19" s="84">
        <v>64471947.96</v>
      </c>
      <c r="U19" s="84">
        <v>10465928.1885</v>
      </c>
      <c r="V19" s="84">
        <v>0</v>
      </c>
      <c r="W19" s="84">
        <f t="shared" si="1"/>
        <v>10465928.1885</v>
      </c>
      <c r="X19" s="84">
        <v>287762643.08</v>
      </c>
      <c r="Y19" s="85">
        <f t="shared" si="3"/>
        <v>359330201.1385</v>
      </c>
    </row>
    <row r="20" ht="24.95" customHeight="1" spans="1:25">
      <c r="A20" s="82"/>
      <c r="B20" s="89"/>
      <c r="C20" s="79">
        <v>14</v>
      </c>
      <c r="D20" s="84" t="s">
        <v>152</v>
      </c>
      <c r="E20" s="84">
        <v>207484769.83</v>
      </c>
      <c r="F20" s="84">
        <v>0</v>
      </c>
      <c r="G20" s="84">
        <v>47036948.98</v>
      </c>
      <c r="H20" s="84">
        <v>7635651.5643</v>
      </c>
      <c r="I20" s="84">
        <v>7635651.5643</v>
      </c>
      <c r="J20" s="84">
        <f t="shared" si="0"/>
        <v>0</v>
      </c>
      <c r="K20" s="84">
        <v>205215054.12</v>
      </c>
      <c r="L20" s="85">
        <f t="shared" si="2"/>
        <v>459736772.93</v>
      </c>
      <c r="M20" s="78"/>
      <c r="N20" s="82"/>
      <c r="O20" s="86">
        <v>39</v>
      </c>
      <c r="P20" s="90"/>
      <c r="Q20" s="84" t="s">
        <v>153</v>
      </c>
      <c r="R20" s="84">
        <v>223888859.36</v>
      </c>
      <c r="S20" s="88">
        <v>0</v>
      </c>
      <c r="T20" s="84">
        <v>50755768.07</v>
      </c>
      <c r="U20" s="84">
        <v>8239338.8231</v>
      </c>
      <c r="V20" s="84">
        <v>0</v>
      </c>
      <c r="W20" s="84">
        <f t="shared" si="1"/>
        <v>8239338.8231</v>
      </c>
      <c r="X20" s="84">
        <v>241571507.02</v>
      </c>
      <c r="Y20" s="85">
        <f t="shared" si="3"/>
        <v>282883966.2531</v>
      </c>
    </row>
    <row r="21" ht="24.95" customHeight="1" spans="1:25">
      <c r="A21" s="82"/>
      <c r="B21" s="89"/>
      <c r="C21" s="79">
        <v>15</v>
      </c>
      <c r="D21" s="84" t="s">
        <v>154</v>
      </c>
      <c r="E21" s="84">
        <v>216052420.66</v>
      </c>
      <c r="F21" s="84">
        <v>0</v>
      </c>
      <c r="G21" s="84">
        <v>48979241.69</v>
      </c>
      <c r="H21" s="84">
        <v>7950949.8705</v>
      </c>
      <c r="I21" s="84">
        <v>7950949.8705</v>
      </c>
      <c r="J21" s="84">
        <f t="shared" si="0"/>
        <v>0</v>
      </c>
      <c r="K21" s="84">
        <v>216307681.73</v>
      </c>
      <c r="L21" s="85">
        <f t="shared" si="2"/>
        <v>481339344.08</v>
      </c>
      <c r="M21" s="78"/>
      <c r="N21" s="82"/>
      <c r="O21" s="86">
        <v>40</v>
      </c>
      <c r="P21" s="90"/>
      <c r="Q21" s="84" t="s">
        <v>155</v>
      </c>
      <c r="R21" s="84">
        <v>246845418.41</v>
      </c>
      <c r="S21" s="88">
        <v>0</v>
      </c>
      <c r="T21" s="84">
        <v>55960036.79</v>
      </c>
      <c r="U21" s="84">
        <v>9084163.6558</v>
      </c>
      <c r="V21" s="84">
        <v>0</v>
      </c>
      <c r="W21" s="84">
        <f t="shared" si="1"/>
        <v>9084163.6558</v>
      </c>
      <c r="X21" s="84">
        <v>263968228.3</v>
      </c>
      <c r="Y21" s="85">
        <f t="shared" si="3"/>
        <v>311889618.8558</v>
      </c>
    </row>
    <row r="22" ht="24.95" customHeight="1" spans="1:25">
      <c r="A22" s="82"/>
      <c r="B22" s="89"/>
      <c r="C22" s="79">
        <v>16</v>
      </c>
      <c r="D22" s="84" t="s">
        <v>156</v>
      </c>
      <c r="E22" s="84">
        <v>322064487.37</v>
      </c>
      <c r="F22" s="84">
        <v>0</v>
      </c>
      <c r="G22" s="84">
        <v>73012254.7</v>
      </c>
      <c r="H22" s="84">
        <v>11852302.2623</v>
      </c>
      <c r="I22" s="84">
        <v>11852302.2623</v>
      </c>
      <c r="J22" s="84">
        <f t="shared" si="0"/>
        <v>0</v>
      </c>
      <c r="K22" s="84">
        <v>265664083.56</v>
      </c>
      <c r="L22" s="85">
        <f t="shared" si="2"/>
        <v>660740825.63</v>
      </c>
      <c r="M22" s="78"/>
      <c r="N22" s="82"/>
      <c r="O22" s="86">
        <v>41</v>
      </c>
      <c r="P22" s="90"/>
      <c r="Q22" s="84" t="s">
        <v>157</v>
      </c>
      <c r="R22" s="84">
        <v>304369167.4</v>
      </c>
      <c r="S22" s="88">
        <v>0</v>
      </c>
      <c r="T22" s="84">
        <v>69000712.73</v>
      </c>
      <c r="U22" s="84">
        <v>11201096.4038</v>
      </c>
      <c r="V22" s="84">
        <v>0</v>
      </c>
      <c r="W22" s="84">
        <f t="shared" si="1"/>
        <v>11201096.4038</v>
      </c>
      <c r="X22" s="84">
        <v>291638898.09</v>
      </c>
      <c r="Y22" s="85">
        <f t="shared" si="3"/>
        <v>384570976.5338</v>
      </c>
    </row>
    <row r="23" ht="24.95" customHeight="1" spans="1:25">
      <c r="A23" s="82"/>
      <c r="B23" s="91"/>
      <c r="C23" s="79">
        <v>17</v>
      </c>
      <c r="D23" s="84" t="s">
        <v>158</v>
      </c>
      <c r="E23" s="84">
        <v>278282610.12</v>
      </c>
      <c r="F23" s="84">
        <v>0</v>
      </c>
      <c r="G23" s="84">
        <v>63086871.13</v>
      </c>
      <c r="H23" s="84">
        <v>10241084.4374</v>
      </c>
      <c r="I23" s="84">
        <v>10241084.4374</v>
      </c>
      <c r="J23" s="84">
        <f t="shared" si="0"/>
        <v>0</v>
      </c>
      <c r="K23" s="84">
        <v>234994033.02</v>
      </c>
      <c r="L23" s="85">
        <f t="shared" si="2"/>
        <v>576363514.27</v>
      </c>
      <c r="M23" s="78"/>
      <c r="N23" s="82"/>
      <c r="O23" s="86">
        <v>42</v>
      </c>
      <c r="P23" s="90"/>
      <c r="Q23" s="84" t="s">
        <v>159</v>
      </c>
      <c r="R23" s="84">
        <v>355859813.11</v>
      </c>
      <c r="S23" s="88">
        <v>0</v>
      </c>
      <c r="T23" s="84">
        <v>80673679.75</v>
      </c>
      <c r="U23" s="84">
        <v>13096004.786</v>
      </c>
      <c r="V23" s="84">
        <v>0</v>
      </c>
      <c r="W23" s="84">
        <f t="shared" si="1"/>
        <v>13096004.786</v>
      </c>
      <c r="X23" s="84">
        <v>343166002.74</v>
      </c>
      <c r="Y23" s="85">
        <f t="shared" si="3"/>
        <v>449629497.646</v>
      </c>
    </row>
    <row r="24" ht="24.95" customHeight="1" spans="1:25">
      <c r="A24" s="79"/>
      <c r="B24" s="92" t="s">
        <v>160</v>
      </c>
      <c r="C24" s="93"/>
      <c r="D24" s="94"/>
      <c r="E24" s="94">
        <f t="shared" ref="E24:L24" si="4">SUM(E7:E23)</f>
        <v>4577878737.59</v>
      </c>
      <c r="F24" s="84">
        <v>0</v>
      </c>
      <c r="G24" s="94">
        <f t="shared" si="4"/>
        <v>1037808456.07</v>
      </c>
      <c r="H24" s="94">
        <f t="shared" si="4"/>
        <v>168470615.8099</v>
      </c>
      <c r="I24" s="94">
        <f t="shared" si="4"/>
        <v>168470615.8099</v>
      </c>
      <c r="J24" s="94">
        <f t="shared" si="4"/>
        <v>0</v>
      </c>
      <c r="K24" s="94">
        <f t="shared" si="4"/>
        <v>4173601950.4</v>
      </c>
      <c r="L24" s="94">
        <f t="shared" si="4"/>
        <v>9789289144.06</v>
      </c>
      <c r="M24" s="78"/>
      <c r="N24" s="82"/>
      <c r="O24" s="86">
        <v>43</v>
      </c>
      <c r="P24" s="90"/>
      <c r="Q24" s="84" t="s">
        <v>161</v>
      </c>
      <c r="R24" s="84">
        <v>232234815.66</v>
      </c>
      <c r="S24" s="88">
        <v>0</v>
      </c>
      <c r="T24" s="84">
        <v>52647802.47</v>
      </c>
      <c r="U24" s="84">
        <v>8546478.5438</v>
      </c>
      <c r="V24" s="84">
        <v>0</v>
      </c>
      <c r="W24" s="84">
        <f t="shared" si="1"/>
        <v>8546478.5438</v>
      </c>
      <c r="X24" s="84">
        <v>253173371.8</v>
      </c>
      <c r="Y24" s="85">
        <f t="shared" si="3"/>
        <v>293429096.6738</v>
      </c>
    </row>
    <row r="25" ht="24.95" customHeight="1" spans="1:25">
      <c r="A25" s="82">
        <v>2</v>
      </c>
      <c r="B25" s="83" t="s">
        <v>162</v>
      </c>
      <c r="C25" s="79">
        <v>1</v>
      </c>
      <c r="D25" s="84" t="s">
        <v>163</v>
      </c>
      <c r="E25" s="84">
        <v>285387897.19</v>
      </c>
      <c r="F25" s="84">
        <v>0</v>
      </c>
      <c r="G25" s="84">
        <v>64697644.9</v>
      </c>
      <c r="H25" s="84">
        <v>10502566.2627</v>
      </c>
      <c r="I25" s="84">
        <v>0</v>
      </c>
      <c r="J25" s="84">
        <f t="shared" ref="J25:J45" si="5">H25-I25</f>
        <v>10502566.2627</v>
      </c>
      <c r="K25" s="84">
        <v>261743150.93</v>
      </c>
      <c r="L25" s="85">
        <f t="shared" si="2"/>
        <v>622331259.2827</v>
      </c>
      <c r="M25" s="78"/>
      <c r="N25" s="82"/>
      <c r="O25" s="86">
        <v>44</v>
      </c>
      <c r="P25" s="95"/>
      <c r="Q25" s="84" t="s">
        <v>164</v>
      </c>
      <c r="R25" s="84">
        <v>273075815.29</v>
      </c>
      <c r="S25" s="88">
        <v>0</v>
      </c>
      <c r="T25" s="84">
        <v>61906486.93</v>
      </c>
      <c r="U25" s="84">
        <v>10049469.0666</v>
      </c>
      <c r="V25" s="84">
        <v>0</v>
      </c>
      <c r="W25" s="84">
        <f t="shared" si="1"/>
        <v>10049469.0666</v>
      </c>
      <c r="X25" s="84">
        <v>274246001.73</v>
      </c>
      <c r="Y25" s="85">
        <f t="shared" si="3"/>
        <v>345031771.2866</v>
      </c>
    </row>
    <row r="26" ht="24.95" customHeight="1" spans="1:25">
      <c r="A26" s="82"/>
      <c r="B26" s="89"/>
      <c r="C26" s="79">
        <v>2</v>
      </c>
      <c r="D26" s="84" t="s">
        <v>165</v>
      </c>
      <c r="E26" s="84">
        <v>348643379.41</v>
      </c>
      <c r="F26" s="84">
        <v>0</v>
      </c>
      <c r="G26" s="84">
        <v>79037708.96</v>
      </c>
      <c r="H26" s="84">
        <v>12830432.6509</v>
      </c>
      <c r="I26" s="84">
        <v>0</v>
      </c>
      <c r="J26" s="84">
        <f t="shared" si="5"/>
        <v>12830432.6509</v>
      </c>
      <c r="K26" s="84">
        <v>271844204.48</v>
      </c>
      <c r="L26" s="85">
        <f t="shared" si="2"/>
        <v>712355725.5009</v>
      </c>
      <c r="M26" s="78"/>
      <c r="N26" s="96"/>
      <c r="O26" s="93" t="s">
        <v>166</v>
      </c>
      <c r="P26" s="97"/>
      <c r="Q26" s="94"/>
      <c r="R26" s="94">
        <f>5367268988.24+7237477553.39</f>
        <v>12604746541.63</v>
      </c>
      <c r="S26" s="94">
        <f t="shared" ref="S26" si="6">SUM(S7:S25)</f>
        <v>0</v>
      </c>
      <c r="T26" s="94">
        <f>1216763802.91+1640741451.69</f>
        <v>2857505254.6</v>
      </c>
      <c r="U26" s="94">
        <f>197520983.7342+266346570.15</f>
        <v>463867553.8842</v>
      </c>
      <c r="V26" s="94">
        <v>0</v>
      </c>
      <c r="W26" s="94">
        <f>U26</f>
        <v>463867553.8842</v>
      </c>
      <c r="X26" s="94">
        <f>5350275629.26+7178099642.36</f>
        <v>12528375271.62</v>
      </c>
      <c r="Y26" s="94">
        <f>R26+S26+T26+W26+X26</f>
        <v>28454494621.7342</v>
      </c>
    </row>
    <row r="27" ht="24.95" customHeight="1" spans="1:25">
      <c r="A27" s="82"/>
      <c r="B27" s="89"/>
      <c r="C27" s="79">
        <v>3</v>
      </c>
      <c r="D27" s="84" t="s">
        <v>167</v>
      </c>
      <c r="E27" s="84">
        <v>296869937.44</v>
      </c>
      <c r="F27" s="84">
        <v>0</v>
      </c>
      <c r="G27" s="84">
        <v>67300631.82</v>
      </c>
      <c r="H27" s="84">
        <v>10925117.0779</v>
      </c>
      <c r="I27" s="84">
        <v>0</v>
      </c>
      <c r="J27" s="84">
        <f t="shared" si="5"/>
        <v>10925117.0779</v>
      </c>
      <c r="K27" s="84">
        <v>255704039.01</v>
      </c>
      <c r="L27" s="85">
        <f t="shared" si="2"/>
        <v>630799725.3479</v>
      </c>
      <c r="M27" s="78"/>
      <c r="N27" s="83">
        <v>20</v>
      </c>
      <c r="O27" s="86">
        <v>1</v>
      </c>
      <c r="P27" s="83" t="s">
        <v>103</v>
      </c>
      <c r="Q27" s="84" t="s">
        <v>168</v>
      </c>
      <c r="R27" s="84">
        <v>277484988.82</v>
      </c>
      <c r="S27" s="88">
        <v>0</v>
      </c>
      <c r="T27" s="84">
        <v>62906049.8</v>
      </c>
      <c r="U27" s="84">
        <v>10211731.1585</v>
      </c>
      <c r="V27" s="84">
        <v>0</v>
      </c>
      <c r="W27" s="84">
        <f t="shared" ref="W27:W60" si="7">U27-V27</f>
        <v>10211731.1585</v>
      </c>
      <c r="X27" s="84">
        <v>241914235.98</v>
      </c>
      <c r="Y27" s="85">
        <f>R27+S27+T27+W27+X27</f>
        <v>592517005.7585</v>
      </c>
    </row>
    <row r="28" ht="24.95" customHeight="1" spans="1:25">
      <c r="A28" s="82"/>
      <c r="B28" s="89"/>
      <c r="C28" s="79">
        <v>4</v>
      </c>
      <c r="D28" s="84" t="s">
        <v>169</v>
      </c>
      <c r="E28" s="84">
        <v>259913907.71</v>
      </c>
      <c r="F28" s="84">
        <v>0</v>
      </c>
      <c r="G28" s="84">
        <v>58922672.86</v>
      </c>
      <c r="H28" s="84">
        <v>9565097.4171</v>
      </c>
      <c r="I28" s="84">
        <v>0</v>
      </c>
      <c r="J28" s="84">
        <f t="shared" si="5"/>
        <v>9565097.4171</v>
      </c>
      <c r="K28" s="84">
        <v>242966758.43</v>
      </c>
      <c r="L28" s="85">
        <f t="shared" si="2"/>
        <v>571368436.4171</v>
      </c>
      <c r="M28" s="78"/>
      <c r="N28" s="89"/>
      <c r="O28" s="86">
        <v>2</v>
      </c>
      <c r="P28" s="89"/>
      <c r="Q28" s="84" t="s">
        <v>170</v>
      </c>
      <c r="R28" s="84">
        <v>285932012.94</v>
      </c>
      <c r="S28" s="88">
        <v>0</v>
      </c>
      <c r="T28" s="84">
        <v>64820996.34</v>
      </c>
      <c r="U28" s="84">
        <v>10522590.2785</v>
      </c>
      <c r="V28" s="84">
        <v>0</v>
      </c>
      <c r="W28" s="84">
        <f t="shared" si="7"/>
        <v>10522590.2785</v>
      </c>
      <c r="X28" s="84">
        <v>255066976.37</v>
      </c>
      <c r="Y28" s="85">
        <f t="shared" ref="Y28:Y91" si="8">R28+S28+T28+W28+X28</f>
        <v>616342575.9285</v>
      </c>
    </row>
    <row r="29" ht="24.95" customHeight="1" spans="1:25">
      <c r="A29" s="82"/>
      <c r="B29" s="89"/>
      <c r="C29" s="79">
        <v>5</v>
      </c>
      <c r="D29" s="84" t="s">
        <v>171</v>
      </c>
      <c r="E29" s="84">
        <v>257194125.62</v>
      </c>
      <c r="F29" s="84">
        <v>0</v>
      </c>
      <c r="G29" s="84">
        <v>58306096.28</v>
      </c>
      <c r="H29" s="84">
        <v>9465006.6569</v>
      </c>
      <c r="I29" s="84">
        <v>0</v>
      </c>
      <c r="J29" s="84">
        <f t="shared" si="5"/>
        <v>9465006.6569</v>
      </c>
      <c r="K29" s="84">
        <v>249106746.38</v>
      </c>
      <c r="L29" s="85">
        <f t="shared" si="2"/>
        <v>574071974.9369</v>
      </c>
      <c r="M29" s="78"/>
      <c r="N29" s="89"/>
      <c r="O29" s="86">
        <v>3</v>
      </c>
      <c r="P29" s="89"/>
      <c r="Q29" s="84" t="s">
        <v>172</v>
      </c>
      <c r="R29" s="84">
        <v>311067017.35</v>
      </c>
      <c r="S29" s="88">
        <v>0</v>
      </c>
      <c r="T29" s="84">
        <v>70519120.21</v>
      </c>
      <c r="U29" s="84">
        <v>11447584.1267</v>
      </c>
      <c r="V29" s="84">
        <v>0</v>
      </c>
      <c r="W29" s="84">
        <f t="shared" si="7"/>
        <v>11447584.1267</v>
      </c>
      <c r="X29" s="84">
        <v>264184301.79</v>
      </c>
      <c r="Y29" s="85">
        <f t="shared" si="8"/>
        <v>657218023.4767</v>
      </c>
    </row>
    <row r="30" ht="24.95" customHeight="1" spans="1:25">
      <c r="A30" s="82"/>
      <c r="B30" s="89"/>
      <c r="C30" s="79">
        <v>6</v>
      </c>
      <c r="D30" s="84" t="s">
        <v>173</v>
      </c>
      <c r="E30" s="84">
        <v>274977582.19</v>
      </c>
      <c r="F30" s="84">
        <v>0</v>
      </c>
      <c r="G30" s="84">
        <v>62337618.88</v>
      </c>
      <c r="H30" s="84">
        <v>10119456.032</v>
      </c>
      <c r="I30" s="84">
        <v>0</v>
      </c>
      <c r="J30" s="84">
        <f t="shared" si="5"/>
        <v>10119456.032</v>
      </c>
      <c r="K30" s="84">
        <v>260821816.48</v>
      </c>
      <c r="L30" s="85">
        <f t="shared" si="2"/>
        <v>608256473.582</v>
      </c>
      <c r="M30" s="78"/>
      <c r="N30" s="89"/>
      <c r="O30" s="86">
        <v>4</v>
      </c>
      <c r="P30" s="89"/>
      <c r="Q30" s="84" t="s">
        <v>174</v>
      </c>
      <c r="R30" s="84">
        <v>291656265.31</v>
      </c>
      <c r="S30" s="88">
        <v>0</v>
      </c>
      <c r="T30" s="84">
        <v>66118688.54</v>
      </c>
      <c r="U30" s="84">
        <v>10733248.6152</v>
      </c>
      <c r="V30" s="84">
        <v>0</v>
      </c>
      <c r="W30" s="84">
        <f t="shared" si="7"/>
        <v>10733248.6152</v>
      </c>
      <c r="X30" s="84">
        <v>259867928.37</v>
      </c>
      <c r="Y30" s="85">
        <f t="shared" si="8"/>
        <v>628376130.8352</v>
      </c>
    </row>
    <row r="31" ht="24.95" customHeight="1" spans="1:25">
      <c r="A31" s="82"/>
      <c r="B31" s="89"/>
      <c r="C31" s="79">
        <v>7</v>
      </c>
      <c r="D31" s="84" t="s">
        <v>175</v>
      </c>
      <c r="E31" s="84">
        <v>299516515.78</v>
      </c>
      <c r="F31" s="84">
        <v>0</v>
      </c>
      <c r="G31" s="84">
        <v>67900613.06</v>
      </c>
      <c r="H31" s="84">
        <v>11022513.8651</v>
      </c>
      <c r="I31" s="84">
        <v>0</v>
      </c>
      <c r="J31" s="84">
        <f t="shared" si="5"/>
        <v>11022513.8651</v>
      </c>
      <c r="K31" s="84">
        <v>257586684.7</v>
      </c>
      <c r="L31" s="85">
        <f t="shared" si="2"/>
        <v>636026327.4051</v>
      </c>
      <c r="M31" s="78"/>
      <c r="N31" s="89"/>
      <c r="O31" s="86">
        <v>5</v>
      </c>
      <c r="P31" s="89"/>
      <c r="Q31" s="84" t="s">
        <v>176</v>
      </c>
      <c r="R31" s="84">
        <v>272762246.51</v>
      </c>
      <c r="S31" s="88">
        <v>0</v>
      </c>
      <c r="T31" s="84">
        <v>61835400.66</v>
      </c>
      <c r="U31" s="84">
        <v>10037929.4151</v>
      </c>
      <c r="V31" s="84">
        <v>0</v>
      </c>
      <c r="W31" s="84">
        <f t="shared" si="7"/>
        <v>10037929.4151</v>
      </c>
      <c r="X31" s="84">
        <v>243029476.58</v>
      </c>
      <c r="Y31" s="85">
        <f t="shared" si="8"/>
        <v>587665053.1651</v>
      </c>
    </row>
    <row r="32" ht="24.95" customHeight="1" spans="1:25">
      <c r="A32" s="82"/>
      <c r="B32" s="89"/>
      <c r="C32" s="79">
        <v>8</v>
      </c>
      <c r="D32" s="84" t="s">
        <v>177</v>
      </c>
      <c r="E32" s="84">
        <v>313319260.96</v>
      </c>
      <c r="F32" s="84">
        <v>0</v>
      </c>
      <c r="G32" s="84">
        <v>71029705.49</v>
      </c>
      <c r="H32" s="84">
        <v>11530468.9934</v>
      </c>
      <c r="I32" s="84">
        <v>0</v>
      </c>
      <c r="J32" s="84">
        <f t="shared" si="5"/>
        <v>11530468.9934</v>
      </c>
      <c r="K32" s="84">
        <v>257342714.15</v>
      </c>
      <c r="L32" s="85">
        <f t="shared" si="2"/>
        <v>653222149.5934</v>
      </c>
      <c r="M32" s="78"/>
      <c r="N32" s="89"/>
      <c r="O32" s="86">
        <v>6</v>
      </c>
      <c r="P32" s="89"/>
      <c r="Q32" s="84" t="s">
        <v>178</v>
      </c>
      <c r="R32" s="84">
        <v>255137638.29</v>
      </c>
      <c r="S32" s="88">
        <v>0</v>
      </c>
      <c r="T32" s="84">
        <v>57839889.1</v>
      </c>
      <c r="U32" s="84">
        <v>9389325.8217</v>
      </c>
      <c r="V32" s="84">
        <v>0</v>
      </c>
      <c r="W32" s="84">
        <f t="shared" si="7"/>
        <v>9389325.8217</v>
      </c>
      <c r="X32" s="84">
        <v>237521271.5</v>
      </c>
      <c r="Y32" s="85">
        <f t="shared" si="8"/>
        <v>559888124.7117</v>
      </c>
    </row>
    <row r="33" ht="24.95" customHeight="1" spans="1:25">
      <c r="A33" s="82"/>
      <c r="B33" s="89"/>
      <c r="C33" s="79">
        <v>9</v>
      </c>
      <c r="D33" s="84" t="s">
        <v>179</v>
      </c>
      <c r="E33" s="84">
        <v>243912262.56</v>
      </c>
      <c r="F33" s="84">
        <v>0</v>
      </c>
      <c r="G33" s="84">
        <v>61756794.86</v>
      </c>
      <c r="H33" s="84">
        <v>10025169.0947</v>
      </c>
      <c r="I33" s="84">
        <v>0</v>
      </c>
      <c r="J33" s="84">
        <f t="shared" si="5"/>
        <v>10025169.0947</v>
      </c>
      <c r="K33" s="84">
        <v>236543570.36</v>
      </c>
      <c r="L33" s="85">
        <f t="shared" si="2"/>
        <v>552237796.8747</v>
      </c>
      <c r="M33" s="78"/>
      <c r="N33" s="89"/>
      <c r="O33" s="86">
        <v>7</v>
      </c>
      <c r="P33" s="89"/>
      <c r="Q33" s="84" t="s">
        <v>180</v>
      </c>
      <c r="R33" s="84">
        <v>274069809.91</v>
      </c>
      <c r="S33" s="88">
        <v>0</v>
      </c>
      <c r="T33" s="84">
        <v>58029172.01</v>
      </c>
      <c r="U33" s="84">
        <v>9420052.6949</v>
      </c>
      <c r="V33" s="84">
        <v>0</v>
      </c>
      <c r="W33" s="84">
        <f t="shared" si="7"/>
        <v>9420052.6949</v>
      </c>
      <c r="X33" s="84">
        <v>240557266.51</v>
      </c>
      <c r="Y33" s="85">
        <f t="shared" si="8"/>
        <v>582076301.1249</v>
      </c>
    </row>
    <row r="34" ht="24.95" customHeight="1" spans="1:25">
      <c r="A34" s="82"/>
      <c r="B34" s="89"/>
      <c r="C34" s="79">
        <v>10</v>
      </c>
      <c r="D34" s="84" t="s">
        <v>181</v>
      </c>
      <c r="E34" s="84">
        <v>247869397.39</v>
      </c>
      <c r="F34" s="84">
        <v>0</v>
      </c>
      <c r="G34" s="84">
        <v>55295088.21</v>
      </c>
      <c r="H34" s="84">
        <v>8976220.5232</v>
      </c>
      <c r="I34" s="84">
        <v>0</v>
      </c>
      <c r="J34" s="84">
        <f t="shared" si="5"/>
        <v>8976220.5232</v>
      </c>
      <c r="K34" s="84">
        <v>244772065.83</v>
      </c>
      <c r="L34" s="85">
        <f t="shared" si="2"/>
        <v>556912771.9532</v>
      </c>
      <c r="M34" s="78"/>
      <c r="N34" s="89"/>
      <c r="O34" s="86">
        <v>8</v>
      </c>
      <c r="P34" s="89"/>
      <c r="Q34" s="84" t="s">
        <v>182</v>
      </c>
      <c r="R34" s="84">
        <v>257064451.11</v>
      </c>
      <c r="S34" s="88">
        <v>0</v>
      </c>
      <c r="T34" s="84">
        <v>62131826.24</v>
      </c>
      <c r="U34" s="84">
        <v>10086049.0844</v>
      </c>
      <c r="V34" s="84">
        <v>0</v>
      </c>
      <c r="W34" s="84">
        <f t="shared" si="7"/>
        <v>10086049.0844</v>
      </c>
      <c r="X34" s="84">
        <v>233071517.54</v>
      </c>
      <c r="Y34" s="85">
        <f t="shared" si="8"/>
        <v>562353843.9744</v>
      </c>
    </row>
    <row r="35" ht="24.95" customHeight="1" spans="1:25">
      <c r="A35" s="82"/>
      <c r="B35" s="89"/>
      <c r="C35" s="79">
        <v>11</v>
      </c>
      <c r="D35" s="84" t="s">
        <v>183</v>
      </c>
      <c r="E35" s="84">
        <v>242680097.02</v>
      </c>
      <c r="F35" s="84">
        <v>0</v>
      </c>
      <c r="G35" s="84">
        <v>56192173.57</v>
      </c>
      <c r="H35" s="84">
        <v>9121847.129</v>
      </c>
      <c r="I35" s="84">
        <v>0</v>
      </c>
      <c r="J35" s="84">
        <f t="shared" si="5"/>
        <v>9121847.129</v>
      </c>
      <c r="K35" s="84">
        <v>235950269.83</v>
      </c>
      <c r="L35" s="85">
        <f t="shared" si="2"/>
        <v>543944387.549</v>
      </c>
      <c r="M35" s="78"/>
      <c r="N35" s="89"/>
      <c r="O35" s="86">
        <v>9</v>
      </c>
      <c r="P35" s="89"/>
      <c r="Q35" s="84" t="s">
        <v>184</v>
      </c>
      <c r="R35" s="84">
        <v>255972584.49</v>
      </c>
      <c r="S35" s="88">
        <v>0</v>
      </c>
      <c r="T35" s="84">
        <v>58276698.97</v>
      </c>
      <c r="U35" s="84">
        <v>9460234.5023</v>
      </c>
      <c r="V35" s="84">
        <v>0</v>
      </c>
      <c r="W35" s="84">
        <f t="shared" si="7"/>
        <v>9460234.5023</v>
      </c>
      <c r="X35" s="84">
        <v>228583654.87</v>
      </c>
      <c r="Y35" s="85">
        <f t="shared" si="8"/>
        <v>552293172.8323</v>
      </c>
    </row>
    <row r="36" ht="24.95" customHeight="1" spans="1:25">
      <c r="A36" s="82"/>
      <c r="B36" s="89"/>
      <c r="C36" s="79">
        <v>12</v>
      </c>
      <c r="D36" s="84" t="s">
        <v>185</v>
      </c>
      <c r="E36" s="84">
        <v>281392789.82</v>
      </c>
      <c r="F36" s="84">
        <v>0</v>
      </c>
      <c r="G36" s="84">
        <v>55015755.38</v>
      </c>
      <c r="H36" s="84">
        <v>8930875.5721</v>
      </c>
      <c r="I36" s="84">
        <v>0</v>
      </c>
      <c r="J36" s="84">
        <f t="shared" si="5"/>
        <v>8930875.5721</v>
      </c>
      <c r="K36" s="84">
        <v>251609966.49</v>
      </c>
      <c r="L36" s="85">
        <f t="shared" si="2"/>
        <v>596949387.2621</v>
      </c>
      <c r="M36" s="78"/>
      <c r="N36" s="89"/>
      <c r="O36" s="86">
        <v>10</v>
      </c>
      <c r="P36" s="89"/>
      <c r="Q36" s="84" t="s">
        <v>186</v>
      </c>
      <c r="R36" s="84">
        <v>309940950.52</v>
      </c>
      <c r="S36" s="88">
        <v>0</v>
      </c>
      <c r="T36" s="84">
        <v>70263840.04</v>
      </c>
      <c r="U36" s="84">
        <v>11406143.7167</v>
      </c>
      <c r="V36" s="84">
        <v>0</v>
      </c>
      <c r="W36" s="84">
        <f t="shared" si="7"/>
        <v>11406143.7167</v>
      </c>
      <c r="X36" s="84">
        <v>268198047.1</v>
      </c>
      <c r="Y36" s="85">
        <f t="shared" si="8"/>
        <v>659808981.3767</v>
      </c>
    </row>
    <row r="37" ht="24.95" customHeight="1" spans="1:25">
      <c r="A37" s="82"/>
      <c r="B37" s="89"/>
      <c r="C37" s="79">
        <v>13</v>
      </c>
      <c r="D37" s="84" t="s">
        <v>187</v>
      </c>
      <c r="E37" s="84">
        <v>272793644.73</v>
      </c>
      <c r="F37" s="84">
        <v>0</v>
      </c>
      <c r="G37" s="84">
        <v>63791951.14</v>
      </c>
      <c r="H37" s="84">
        <v>10355542.2288</v>
      </c>
      <c r="I37" s="84">
        <v>0</v>
      </c>
      <c r="J37" s="84">
        <f t="shared" si="5"/>
        <v>10355542.2288</v>
      </c>
      <c r="K37" s="84">
        <v>252421831.75</v>
      </c>
      <c r="L37" s="85">
        <f t="shared" si="2"/>
        <v>599362969.8488</v>
      </c>
      <c r="M37" s="78"/>
      <c r="N37" s="89"/>
      <c r="O37" s="86">
        <v>11</v>
      </c>
      <c r="P37" s="89"/>
      <c r="Q37" s="84" t="s">
        <v>188</v>
      </c>
      <c r="R37" s="84">
        <v>255799568.53</v>
      </c>
      <c r="S37" s="88">
        <v>0</v>
      </c>
      <c r="T37" s="84">
        <v>57989949.16</v>
      </c>
      <c r="U37" s="84">
        <v>9413685.5307</v>
      </c>
      <c r="V37" s="84">
        <v>0</v>
      </c>
      <c r="W37" s="84">
        <f t="shared" si="7"/>
        <v>9413685.5307</v>
      </c>
      <c r="X37" s="84">
        <v>230949384.68</v>
      </c>
      <c r="Y37" s="85">
        <f t="shared" si="8"/>
        <v>554152587.9007</v>
      </c>
    </row>
    <row r="38" ht="24.95" customHeight="1" spans="1:25">
      <c r="A38" s="82"/>
      <c r="B38" s="89"/>
      <c r="C38" s="79">
        <v>14</v>
      </c>
      <c r="D38" s="84" t="s">
        <v>189</v>
      </c>
      <c r="E38" s="84">
        <v>260310773.71</v>
      </c>
      <c r="F38" s="84">
        <v>0</v>
      </c>
      <c r="G38" s="84">
        <v>61842518.66</v>
      </c>
      <c r="H38" s="84">
        <v>10039084.9018</v>
      </c>
      <c r="I38" s="84">
        <v>0</v>
      </c>
      <c r="J38" s="84">
        <f t="shared" si="5"/>
        <v>10039084.9018</v>
      </c>
      <c r="K38" s="84">
        <v>250841440.55</v>
      </c>
      <c r="L38" s="85">
        <f t="shared" si="2"/>
        <v>583033817.8218</v>
      </c>
      <c r="M38" s="78"/>
      <c r="N38" s="89"/>
      <c r="O38" s="86">
        <v>12</v>
      </c>
      <c r="P38" s="89"/>
      <c r="Q38" s="84" t="s">
        <v>190</v>
      </c>
      <c r="R38" s="84">
        <v>284109401.72</v>
      </c>
      <c r="S38" s="88">
        <v>0</v>
      </c>
      <c r="T38" s="84">
        <v>64407809.04</v>
      </c>
      <c r="U38" s="84">
        <v>10455516.3228</v>
      </c>
      <c r="V38" s="84">
        <v>0</v>
      </c>
      <c r="W38" s="84">
        <f t="shared" si="7"/>
        <v>10455516.3228</v>
      </c>
      <c r="X38" s="84">
        <v>249498619.29</v>
      </c>
      <c r="Y38" s="85">
        <f t="shared" si="8"/>
        <v>608471346.3728</v>
      </c>
    </row>
    <row r="39" ht="24.95" customHeight="1" spans="1:25">
      <c r="A39" s="82"/>
      <c r="B39" s="89"/>
      <c r="C39" s="79">
        <v>15</v>
      </c>
      <c r="D39" s="84" t="s">
        <v>191</v>
      </c>
      <c r="E39" s="84">
        <v>242512018.59</v>
      </c>
      <c r="F39" s="84">
        <v>0</v>
      </c>
      <c r="G39" s="84">
        <v>59012642.68</v>
      </c>
      <c r="H39" s="84">
        <v>9579702.4917</v>
      </c>
      <c r="I39" s="84">
        <v>0</v>
      </c>
      <c r="J39" s="84">
        <f t="shared" si="5"/>
        <v>9579702.4917</v>
      </c>
      <c r="K39" s="84">
        <v>242571473.82</v>
      </c>
      <c r="L39" s="85">
        <f t="shared" si="2"/>
        <v>553675837.5817</v>
      </c>
      <c r="M39" s="78"/>
      <c r="N39" s="89"/>
      <c r="O39" s="86">
        <v>13</v>
      </c>
      <c r="P39" s="89"/>
      <c r="Q39" s="84" t="s">
        <v>192</v>
      </c>
      <c r="R39" s="84">
        <v>309614839.34</v>
      </c>
      <c r="S39" s="88">
        <v>0</v>
      </c>
      <c r="T39" s="84">
        <v>70189910.4</v>
      </c>
      <c r="U39" s="84">
        <v>11394142.4922</v>
      </c>
      <c r="V39" s="84">
        <v>0</v>
      </c>
      <c r="W39" s="84">
        <f t="shared" si="7"/>
        <v>11394142.4922</v>
      </c>
      <c r="X39" s="84">
        <v>259348603.6</v>
      </c>
      <c r="Y39" s="85">
        <f t="shared" si="8"/>
        <v>650547495.8322</v>
      </c>
    </row>
    <row r="40" ht="24.95" customHeight="1" spans="1:25">
      <c r="A40" s="82"/>
      <c r="B40" s="89"/>
      <c r="C40" s="79">
        <v>16</v>
      </c>
      <c r="D40" s="84" t="s">
        <v>193</v>
      </c>
      <c r="E40" s="84">
        <v>230472997.99</v>
      </c>
      <c r="F40" s="84">
        <v>0</v>
      </c>
      <c r="G40" s="84">
        <v>54977651.88</v>
      </c>
      <c r="H40" s="84">
        <v>8924690.114</v>
      </c>
      <c r="I40" s="84">
        <v>0</v>
      </c>
      <c r="J40" s="84">
        <f t="shared" si="5"/>
        <v>8924690.114</v>
      </c>
      <c r="K40" s="84">
        <v>228294152.45</v>
      </c>
      <c r="L40" s="85">
        <f t="shared" si="2"/>
        <v>522669492.434</v>
      </c>
      <c r="M40" s="78"/>
      <c r="N40" s="89"/>
      <c r="O40" s="86">
        <v>14</v>
      </c>
      <c r="P40" s="89"/>
      <c r="Q40" s="84" t="s">
        <v>194</v>
      </c>
      <c r="R40" s="84">
        <v>308890895.98</v>
      </c>
      <c r="S40" s="88">
        <v>0</v>
      </c>
      <c r="T40" s="84">
        <v>70025791.91</v>
      </c>
      <c r="U40" s="84">
        <v>11367500.6366</v>
      </c>
      <c r="V40" s="84">
        <v>0</v>
      </c>
      <c r="W40" s="84">
        <f t="shared" si="7"/>
        <v>11367500.6366</v>
      </c>
      <c r="X40" s="84">
        <v>270383694.51</v>
      </c>
      <c r="Y40" s="85">
        <f t="shared" si="8"/>
        <v>660667883.0366</v>
      </c>
    </row>
    <row r="41" ht="24.95" customHeight="1" spans="1:25">
      <c r="A41" s="82"/>
      <c r="B41" s="89"/>
      <c r="C41" s="79">
        <v>17</v>
      </c>
      <c r="D41" s="84" t="s">
        <v>195</v>
      </c>
      <c r="E41" s="84">
        <v>261087964.69</v>
      </c>
      <c r="F41" s="84">
        <v>0</v>
      </c>
      <c r="G41" s="84">
        <v>52248397.11</v>
      </c>
      <c r="H41" s="84">
        <v>8481641.8529</v>
      </c>
      <c r="I41" s="84">
        <v>0</v>
      </c>
      <c r="J41" s="84">
        <f t="shared" si="5"/>
        <v>8481641.8529</v>
      </c>
      <c r="K41" s="84">
        <v>250093089.82</v>
      </c>
      <c r="L41" s="85">
        <f t="shared" si="2"/>
        <v>571911093.4729</v>
      </c>
      <c r="M41" s="78"/>
      <c r="N41" s="89"/>
      <c r="O41" s="86">
        <v>15</v>
      </c>
      <c r="P41" s="89"/>
      <c r="Q41" s="84" t="s">
        <v>196</v>
      </c>
      <c r="R41" s="84">
        <v>269740640.52</v>
      </c>
      <c r="S41" s="88">
        <v>0</v>
      </c>
      <c r="T41" s="84">
        <v>61150400.38</v>
      </c>
      <c r="U41" s="84">
        <v>9926731.2269</v>
      </c>
      <c r="V41" s="84">
        <v>0</v>
      </c>
      <c r="W41" s="84">
        <f t="shared" si="7"/>
        <v>9926731.2269</v>
      </c>
      <c r="X41" s="84">
        <v>249529255.71</v>
      </c>
      <c r="Y41" s="85">
        <f t="shared" si="8"/>
        <v>590347027.8369</v>
      </c>
    </row>
    <row r="42" ht="24.95" customHeight="1" spans="1:25">
      <c r="A42" s="82"/>
      <c r="B42" s="89"/>
      <c r="C42" s="79">
        <v>18</v>
      </c>
      <c r="D42" s="84" t="s">
        <v>197</v>
      </c>
      <c r="E42" s="84">
        <v>328636096.59</v>
      </c>
      <c r="F42" s="84">
        <v>0</v>
      </c>
      <c r="G42" s="84">
        <v>59188832.44</v>
      </c>
      <c r="H42" s="84">
        <v>9608303.9137</v>
      </c>
      <c r="I42" s="84">
        <v>0</v>
      </c>
      <c r="J42" s="84">
        <f t="shared" si="5"/>
        <v>9608303.9137</v>
      </c>
      <c r="K42" s="84">
        <v>266393162.49</v>
      </c>
      <c r="L42" s="85">
        <f t="shared" si="2"/>
        <v>663826395.4337</v>
      </c>
      <c r="M42" s="78"/>
      <c r="N42" s="89"/>
      <c r="O42" s="86">
        <v>16</v>
      </c>
      <c r="P42" s="89"/>
      <c r="Q42" s="84" t="s">
        <v>198</v>
      </c>
      <c r="R42" s="84">
        <v>303883143.6</v>
      </c>
      <c r="S42" s="88">
        <v>0</v>
      </c>
      <c r="T42" s="84">
        <v>68890530.78</v>
      </c>
      <c r="U42" s="84">
        <v>11183210.2316</v>
      </c>
      <c r="V42" s="84">
        <v>0</v>
      </c>
      <c r="W42" s="84">
        <f t="shared" si="7"/>
        <v>11183210.2316</v>
      </c>
      <c r="X42" s="84">
        <v>249527387.64</v>
      </c>
      <c r="Y42" s="85">
        <f t="shared" si="8"/>
        <v>633484272.2516</v>
      </c>
    </row>
    <row r="43" ht="24.95" customHeight="1" spans="1:25">
      <c r="A43" s="82"/>
      <c r="B43" s="89"/>
      <c r="C43" s="79">
        <v>19</v>
      </c>
      <c r="D43" s="84" t="s">
        <v>199</v>
      </c>
      <c r="E43" s="84">
        <v>281569118.3</v>
      </c>
      <c r="F43" s="84">
        <v>0</v>
      </c>
      <c r="G43" s="84">
        <v>74502043.32</v>
      </c>
      <c r="H43" s="84">
        <v>12094144.1972</v>
      </c>
      <c r="I43" s="84">
        <v>0</v>
      </c>
      <c r="J43" s="84">
        <f t="shared" si="5"/>
        <v>12094144.1972</v>
      </c>
      <c r="K43" s="84">
        <v>213841605.67</v>
      </c>
      <c r="L43" s="85">
        <f t="shared" si="2"/>
        <v>582006911.4872</v>
      </c>
      <c r="M43" s="78"/>
      <c r="N43" s="89"/>
      <c r="O43" s="86">
        <v>17</v>
      </c>
      <c r="P43" s="89"/>
      <c r="Q43" s="84" t="s">
        <v>200</v>
      </c>
      <c r="R43" s="84">
        <v>313694368.46</v>
      </c>
      <c r="S43" s="88">
        <v>0</v>
      </c>
      <c r="T43" s="84">
        <v>71114742.63</v>
      </c>
      <c r="U43" s="84">
        <v>11544273.3326</v>
      </c>
      <c r="V43" s="84">
        <v>0</v>
      </c>
      <c r="W43" s="84">
        <f t="shared" si="7"/>
        <v>11544273.3326</v>
      </c>
      <c r="X43" s="84">
        <v>261907492.34</v>
      </c>
      <c r="Y43" s="85">
        <f t="shared" si="8"/>
        <v>658260876.7626</v>
      </c>
    </row>
    <row r="44" ht="24.95" customHeight="1" spans="1:25">
      <c r="A44" s="82"/>
      <c r="B44" s="89"/>
      <c r="C44" s="79">
        <v>20</v>
      </c>
      <c r="D44" s="84" t="s">
        <v>201</v>
      </c>
      <c r="E44" s="84">
        <v>272415508.3</v>
      </c>
      <c r="F44" s="84">
        <v>0</v>
      </c>
      <c r="G44" s="84">
        <v>63831924.93</v>
      </c>
      <c r="H44" s="84">
        <v>10362031.2969</v>
      </c>
      <c r="I44" s="84">
        <v>0</v>
      </c>
      <c r="J44" s="84">
        <f t="shared" si="5"/>
        <v>10362031.2969</v>
      </c>
      <c r="K44" s="84">
        <v>268466725.41</v>
      </c>
      <c r="L44" s="85">
        <f t="shared" si="2"/>
        <v>615076189.9369</v>
      </c>
      <c r="M44" s="78"/>
      <c r="N44" s="89"/>
      <c r="O44" s="86">
        <v>18</v>
      </c>
      <c r="P44" s="89"/>
      <c r="Q44" s="84" t="s">
        <v>202</v>
      </c>
      <c r="R44" s="84">
        <v>300291755.92</v>
      </c>
      <c r="S44" s="88">
        <v>0</v>
      </c>
      <c r="T44" s="84">
        <v>68076360.57</v>
      </c>
      <c r="U44" s="84">
        <v>11051043.4947</v>
      </c>
      <c r="V44" s="84">
        <v>0</v>
      </c>
      <c r="W44" s="84">
        <f t="shared" si="7"/>
        <v>11051043.4947</v>
      </c>
      <c r="X44" s="84">
        <v>255001967.37</v>
      </c>
      <c r="Y44" s="85">
        <f t="shared" si="8"/>
        <v>634421127.3547</v>
      </c>
    </row>
    <row r="45" ht="24.95" customHeight="1" spans="1:25">
      <c r="A45" s="82"/>
      <c r="B45" s="89"/>
      <c r="C45" s="98">
        <v>21</v>
      </c>
      <c r="D45" s="84" t="s">
        <v>203</v>
      </c>
      <c r="E45" s="84">
        <v>272861718.84</v>
      </c>
      <c r="F45" s="84">
        <v>0</v>
      </c>
      <c r="G45" s="84">
        <v>61857951.12</v>
      </c>
      <c r="H45" s="84">
        <v>10041590.0991</v>
      </c>
      <c r="I45" s="84">
        <v>0</v>
      </c>
      <c r="J45" s="84">
        <f t="shared" si="5"/>
        <v>10041590.0991</v>
      </c>
      <c r="K45" s="84">
        <v>267106767.04</v>
      </c>
      <c r="L45" s="85">
        <f t="shared" si="2"/>
        <v>611868027.0991</v>
      </c>
      <c r="M45" s="78"/>
      <c r="N45" s="89"/>
      <c r="O45" s="86">
        <v>19</v>
      </c>
      <c r="P45" s="89"/>
      <c r="Q45" s="84" t="s">
        <v>204</v>
      </c>
      <c r="R45" s="84">
        <v>329304161.63</v>
      </c>
      <c r="S45" s="88">
        <v>0</v>
      </c>
      <c r="T45" s="84">
        <v>74653494.15</v>
      </c>
      <c r="U45" s="84">
        <v>12118729.6733</v>
      </c>
      <c r="V45" s="84">
        <v>0</v>
      </c>
      <c r="W45" s="84">
        <f t="shared" si="7"/>
        <v>12118729.6733</v>
      </c>
      <c r="X45" s="84">
        <v>277918760.65</v>
      </c>
      <c r="Y45" s="85">
        <f t="shared" si="8"/>
        <v>693995146.1033</v>
      </c>
    </row>
    <row r="46" ht="24.95" customHeight="1" spans="1:25">
      <c r="A46" s="79"/>
      <c r="B46" s="77" t="s">
        <v>205</v>
      </c>
      <c r="C46" s="77"/>
      <c r="D46" s="94"/>
      <c r="E46" s="94">
        <f t="shared" ref="E46:L46" si="9">SUM(E25:E45)</f>
        <v>5774336994.83</v>
      </c>
      <c r="F46" s="84">
        <v>0</v>
      </c>
      <c r="G46" s="94">
        <f t="shared" si="9"/>
        <v>1309046417.55</v>
      </c>
      <c r="H46" s="94">
        <f t="shared" si="9"/>
        <v>212501502.3711</v>
      </c>
      <c r="I46" s="94">
        <f t="shared" si="9"/>
        <v>0</v>
      </c>
      <c r="J46" s="94">
        <f t="shared" si="9"/>
        <v>212501502.3711</v>
      </c>
      <c r="K46" s="94">
        <f t="shared" si="9"/>
        <v>5266022236.07</v>
      </c>
      <c r="L46" s="94">
        <f t="shared" si="9"/>
        <v>12561907150.8211</v>
      </c>
      <c r="M46" s="78"/>
      <c r="N46" s="89"/>
      <c r="O46" s="86">
        <v>20</v>
      </c>
      <c r="P46" s="89"/>
      <c r="Q46" s="84" t="s">
        <v>206</v>
      </c>
      <c r="R46" s="84">
        <v>262232310.63</v>
      </c>
      <c r="S46" s="88">
        <v>0</v>
      </c>
      <c r="T46" s="84">
        <v>59448256.5</v>
      </c>
      <c r="U46" s="84">
        <v>9650417.0138</v>
      </c>
      <c r="V46" s="84">
        <v>0</v>
      </c>
      <c r="W46" s="84">
        <f t="shared" si="7"/>
        <v>9650417.0138</v>
      </c>
      <c r="X46" s="84">
        <v>242685003.6</v>
      </c>
      <c r="Y46" s="85">
        <f t="shared" si="8"/>
        <v>574015987.7438</v>
      </c>
    </row>
    <row r="47" ht="24.95" customHeight="1" spans="1:25">
      <c r="A47" s="82">
        <v>3</v>
      </c>
      <c r="B47" s="83" t="s">
        <v>207</v>
      </c>
      <c r="C47" s="99">
        <v>1</v>
      </c>
      <c r="D47" s="84" t="s">
        <v>208</v>
      </c>
      <c r="E47" s="84">
        <v>262011755.28</v>
      </c>
      <c r="F47" s="84">
        <v>0</v>
      </c>
      <c r="G47" s="84">
        <v>59398256.44</v>
      </c>
      <c r="H47" s="84">
        <v>9642300.3518</v>
      </c>
      <c r="I47" s="84">
        <v>9642300.3518</v>
      </c>
      <c r="J47" s="84">
        <f t="shared" ref="J47:J77" si="10">H47-I47</f>
        <v>0</v>
      </c>
      <c r="K47" s="84">
        <v>271601120.84</v>
      </c>
      <c r="L47" s="85">
        <f t="shared" si="2"/>
        <v>593011132.56</v>
      </c>
      <c r="M47" s="78"/>
      <c r="N47" s="89"/>
      <c r="O47" s="86">
        <v>21</v>
      </c>
      <c r="P47" s="89"/>
      <c r="Q47" s="84" t="s">
        <v>103</v>
      </c>
      <c r="R47" s="84">
        <v>361163196.56</v>
      </c>
      <c r="S47" s="88">
        <v>0</v>
      </c>
      <c r="T47" s="84">
        <v>81875960.66</v>
      </c>
      <c r="U47" s="84">
        <v>13291174.7165</v>
      </c>
      <c r="V47" s="84">
        <v>0</v>
      </c>
      <c r="W47" s="84">
        <f t="shared" si="7"/>
        <v>13291174.7165</v>
      </c>
      <c r="X47" s="84">
        <v>305088039.19</v>
      </c>
      <c r="Y47" s="85">
        <f t="shared" si="8"/>
        <v>761418371.1265</v>
      </c>
    </row>
    <row r="48" ht="24.95" customHeight="1" spans="1:25">
      <c r="A48" s="82"/>
      <c r="B48" s="89"/>
      <c r="C48" s="79">
        <v>2</v>
      </c>
      <c r="D48" s="84" t="s">
        <v>209</v>
      </c>
      <c r="E48" s="84">
        <v>204578380.15</v>
      </c>
      <c r="F48" s="84">
        <v>0</v>
      </c>
      <c r="G48" s="84">
        <v>46378068.32</v>
      </c>
      <c r="H48" s="84">
        <v>7528693.454</v>
      </c>
      <c r="I48" s="84">
        <v>7528693.454</v>
      </c>
      <c r="J48" s="84">
        <f t="shared" si="10"/>
        <v>0</v>
      </c>
      <c r="K48" s="84">
        <v>242254788.04</v>
      </c>
      <c r="L48" s="85">
        <f t="shared" si="2"/>
        <v>493211236.51</v>
      </c>
      <c r="M48" s="78"/>
      <c r="N48" s="89"/>
      <c r="O48" s="86">
        <v>22</v>
      </c>
      <c r="P48" s="89"/>
      <c r="Q48" s="84" t="s">
        <v>210</v>
      </c>
      <c r="R48" s="84">
        <v>254129948.63</v>
      </c>
      <c r="S48" s="88">
        <v>0</v>
      </c>
      <c r="T48" s="84">
        <v>57611445.11</v>
      </c>
      <c r="U48" s="84">
        <v>9352241.8123</v>
      </c>
      <c r="V48" s="84">
        <v>0</v>
      </c>
      <c r="W48" s="84">
        <f t="shared" si="7"/>
        <v>9352241.8123</v>
      </c>
      <c r="X48" s="84">
        <v>230037016.99</v>
      </c>
      <c r="Y48" s="85">
        <f t="shared" si="8"/>
        <v>551130652.5423</v>
      </c>
    </row>
    <row r="49" ht="24.95" customHeight="1" spans="1:25">
      <c r="A49" s="82"/>
      <c r="B49" s="89"/>
      <c r="C49" s="79">
        <v>3</v>
      </c>
      <c r="D49" s="84" t="s">
        <v>211</v>
      </c>
      <c r="E49" s="84">
        <v>270101418.11</v>
      </c>
      <c r="F49" s="84">
        <v>0</v>
      </c>
      <c r="G49" s="84">
        <v>61232188.92</v>
      </c>
      <c r="H49" s="84">
        <v>9940008.211</v>
      </c>
      <c r="I49" s="84">
        <v>9940008.211</v>
      </c>
      <c r="J49" s="84">
        <f t="shared" si="10"/>
        <v>0</v>
      </c>
      <c r="K49" s="84">
        <v>284104892.09</v>
      </c>
      <c r="L49" s="85">
        <f t="shared" si="2"/>
        <v>615438499.12</v>
      </c>
      <c r="M49" s="78"/>
      <c r="N49" s="89"/>
      <c r="O49" s="86">
        <v>23</v>
      </c>
      <c r="P49" s="89"/>
      <c r="Q49" s="84" t="s">
        <v>212</v>
      </c>
      <c r="R49" s="84">
        <v>240085434.67</v>
      </c>
      <c r="S49" s="88">
        <v>0</v>
      </c>
      <c r="T49" s="84">
        <v>54427543.53</v>
      </c>
      <c r="U49" s="84">
        <v>8835389.3462</v>
      </c>
      <c r="V49" s="84">
        <v>0</v>
      </c>
      <c r="W49" s="84">
        <f t="shared" si="7"/>
        <v>8835389.3462</v>
      </c>
      <c r="X49" s="84">
        <v>223194632.95</v>
      </c>
      <c r="Y49" s="85">
        <f t="shared" si="8"/>
        <v>526543000.4962</v>
      </c>
    </row>
    <row r="50" ht="24.95" customHeight="1" spans="1:25">
      <c r="A50" s="82"/>
      <c r="B50" s="89"/>
      <c r="C50" s="79">
        <v>4</v>
      </c>
      <c r="D50" s="84" t="s">
        <v>213</v>
      </c>
      <c r="E50" s="84">
        <v>207063415.96</v>
      </c>
      <c r="F50" s="84">
        <v>0</v>
      </c>
      <c r="G50" s="84">
        <v>46941427.75</v>
      </c>
      <c r="H50" s="84">
        <v>7620145.3115</v>
      </c>
      <c r="I50" s="84">
        <v>7620145.3115</v>
      </c>
      <c r="J50" s="84">
        <f t="shared" si="10"/>
        <v>0</v>
      </c>
      <c r="K50" s="84">
        <v>247504825.2</v>
      </c>
      <c r="L50" s="85">
        <f t="shared" si="2"/>
        <v>501509668.91</v>
      </c>
      <c r="M50" s="78"/>
      <c r="N50" s="89"/>
      <c r="O50" s="86">
        <v>24</v>
      </c>
      <c r="P50" s="89"/>
      <c r="Q50" s="84" t="s">
        <v>214</v>
      </c>
      <c r="R50" s="84">
        <v>292060332.67</v>
      </c>
      <c r="S50" s="88">
        <v>0</v>
      </c>
      <c r="T50" s="84">
        <v>66210290.9</v>
      </c>
      <c r="U50" s="84">
        <v>10748118.7071</v>
      </c>
      <c r="V50" s="84">
        <v>0</v>
      </c>
      <c r="W50" s="84">
        <f t="shared" si="7"/>
        <v>10748118.7071</v>
      </c>
      <c r="X50" s="84">
        <v>261270105.25</v>
      </c>
      <c r="Y50" s="85">
        <f t="shared" si="8"/>
        <v>630288847.5271</v>
      </c>
    </row>
    <row r="51" ht="24.95" customHeight="1" spans="1:25">
      <c r="A51" s="82"/>
      <c r="B51" s="89"/>
      <c r="C51" s="79">
        <v>5</v>
      </c>
      <c r="D51" s="84" t="s">
        <v>215</v>
      </c>
      <c r="E51" s="84">
        <v>278259230.15</v>
      </c>
      <c r="F51" s="84">
        <v>0</v>
      </c>
      <c r="G51" s="84">
        <v>63081570.87</v>
      </c>
      <c r="H51" s="84">
        <v>10240224.0308</v>
      </c>
      <c r="I51" s="84">
        <v>10240224.0308</v>
      </c>
      <c r="J51" s="84">
        <f t="shared" si="10"/>
        <v>0</v>
      </c>
      <c r="K51" s="84">
        <v>291618662.18</v>
      </c>
      <c r="L51" s="85">
        <f t="shared" si="2"/>
        <v>632959463.2</v>
      </c>
      <c r="M51" s="78"/>
      <c r="N51" s="89"/>
      <c r="O51" s="86">
        <v>25</v>
      </c>
      <c r="P51" s="89"/>
      <c r="Q51" s="84" t="s">
        <v>216</v>
      </c>
      <c r="R51" s="84">
        <v>290635102.47</v>
      </c>
      <c r="S51" s="88">
        <v>0</v>
      </c>
      <c r="T51" s="84">
        <v>65887190.17</v>
      </c>
      <c r="U51" s="84">
        <v>10695668.7793</v>
      </c>
      <c r="V51" s="84">
        <v>0</v>
      </c>
      <c r="W51" s="84">
        <f t="shared" si="7"/>
        <v>10695668.7793</v>
      </c>
      <c r="X51" s="84">
        <v>254448643.65</v>
      </c>
      <c r="Y51" s="85">
        <f t="shared" si="8"/>
        <v>621666605.0693</v>
      </c>
    </row>
    <row r="52" ht="24.95" customHeight="1" spans="1:25">
      <c r="A52" s="82"/>
      <c r="B52" s="89"/>
      <c r="C52" s="79">
        <v>6</v>
      </c>
      <c r="D52" s="84" t="s">
        <v>217</v>
      </c>
      <c r="E52" s="84">
        <v>242534264.14</v>
      </c>
      <c r="F52" s="84">
        <v>0</v>
      </c>
      <c r="G52" s="84">
        <v>54982694.96</v>
      </c>
      <c r="H52" s="84">
        <v>8925508.773</v>
      </c>
      <c r="I52" s="84">
        <v>8925508.773</v>
      </c>
      <c r="J52" s="84">
        <f t="shared" si="10"/>
        <v>0</v>
      </c>
      <c r="K52" s="84">
        <v>259020758.54</v>
      </c>
      <c r="L52" s="85">
        <f t="shared" si="2"/>
        <v>556537717.64</v>
      </c>
      <c r="M52" s="78"/>
      <c r="N52" s="89"/>
      <c r="O52" s="86">
        <v>26</v>
      </c>
      <c r="P52" s="89"/>
      <c r="Q52" s="84" t="s">
        <v>218</v>
      </c>
      <c r="R52" s="84">
        <v>275688280.92</v>
      </c>
      <c r="S52" s="88">
        <v>0</v>
      </c>
      <c r="T52" s="84">
        <v>62498734.8</v>
      </c>
      <c r="U52" s="84">
        <v>10145610.4718</v>
      </c>
      <c r="V52" s="84">
        <v>0</v>
      </c>
      <c r="W52" s="84">
        <f t="shared" si="7"/>
        <v>10145610.4718</v>
      </c>
      <c r="X52" s="84">
        <v>252224140.28</v>
      </c>
      <c r="Y52" s="85">
        <f t="shared" si="8"/>
        <v>600556766.4718</v>
      </c>
    </row>
    <row r="53" ht="24.95" customHeight="1" spans="1:25">
      <c r="A53" s="82"/>
      <c r="B53" s="89"/>
      <c r="C53" s="79">
        <v>7</v>
      </c>
      <c r="D53" s="84" t="s">
        <v>219</v>
      </c>
      <c r="E53" s="84">
        <v>275076096.5</v>
      </c>
      <c r="F53" s="84">
        <v>0</v>
      </c>
      <c r="G53" s="84">
        <v>62359952.15</v>
      </c>
      <c r="H53" s="84">
        <v>10123081.4595</v>
      </c>
      <c r="I53" s="84">
        <v>10123081.4595</v>
      </c>
      <c r="J53" s="84">
        <f t="shared" si="10"/>
        <v>0</v>
      </c>
      <c r="K53" s="84">
        <v>282882050.39</v>
      </c>
      <c r="L53" s="85">
        <f t="shared" si="2"/>
        <v>620318099.04</v>
      </c>
      <c r="M53" s="78"/>
      <c r="N53" s="89"/>
      <c r="O53" s="86">
        <v>27</v>
      </c>
      <c r="P53" s="89"/>
      <c r="Q53" s="84" t="s">
        <v>220</v>
      </c>
      <c r="R53" s="84">
        <v>281478361.51</v>
      </c>
      <c r="S53" s="88">
        <v>0</v>
      </c>
      <c r="T53" s="84">
        <v>63811350.3</v>
      </c>
      <c r="U53" s="84">
        <v>10358691.3543</v>
      </c>
      <c r="V53" s="84">
        <v>0</v>
      </c>
      <c r="W53" s="84">
        <f t="shared" si="7"/>
        <v>10358691.3543</v>
      </c>
      <c r="X53" s="84">
        <v>250792447.83</v>
      </c>
      <c r="Y53" s="85">
        <f t="shared" si="8"/>
        <v>606440850.9943</v>
      </c>
    </row>
    <row r="54" ht="24.95" customHeight="1" spans="1:25">
      <c r="A54" s="82"/>
      <c r="B54" s="89"/>
      <c r="C54" s="79">
        <v>8</v>
      </c>
      <c r="D54" s="84" t="s">
        <v>221</v>
      </c>
      <c r="E54" s="84">
        <v>220404463.28</v>
      </c>
      <c r="F54" s="84">
        <v>0</v>
      </c>
      <c r="G54" s="84">
        <v>49965852.93</v>
      </c>
      <c r="H54" s="84">
        <v>8111109.4865</v>
      </c>
      <c r="I54" s="84">
        <v>8111109.4865</v>
      </c>
      <c r="J54" s="84">
        <f t="shared" si="10"/>
        <v>0</v>
      </c>
      <c r="K54" s="84">
        <v>247798112.93</v>
      </c>
      <c r="L54" s="85">
        <f t="shared" si="2"/>
        <v>518168429.14</v>
      </c>
      <c r="M54" s="78"/>
      <c r="N54" s="89"/>
      <c r="O54" s="86">
        <v>28</v>
      </c>
      <c r="P54" s="89"/>
      <c r="Q54" s="84" t="s">
        <v>222</v>
      </c>
      <c r="R54" s="84">
        <v>237093328.22</v>
      </c>
      <c r="S54" s="88">
        <v>0</v>
      </c>
      <c r="T54" s="84">
        <v>53749230.81</v>
      </c>
      <c r="U54" s="84">
        <v>8725276.7711</v>
      </c>
      <c r="V54" s="84">
        <v>0</v>
      </c>
      <c r="W54" s="84">
        <f t="shared" si="7"/>
        <v>8725276.7711</v>
      </c>
      <c r="X54" s="84">
        <v>229194141.68</v>
      </c>
      <c r="Y54" s="85">
        <f t="shared" si="8"/>
        <v>528761977.4811</v>
      </c>
    </row>
    <row r="55" ht="24.95" customHeight="1" spans="1:25">
      <c r="A55" s="82"/>
      <c r="B55" s="89"/>
      <c r="C55" s="79">
        <v>9</v>
      </c>
      <c r="D55" s="84" t="s">
        <v>223</v>
      </c>
      <c r="E55" s="84">
        <v>255787005.8</v>
      </c>
      <c r="F55" s="84">
        <v>0</v>
      </c>
      <c r="G55" s="84">
        <v>57987101.18</v>
      </c>
      <c r="H55" s="84">
        <v>9413223.2094</v>
      </c>
      <c r="I55" s="84">
        <v>9413223.2094</v>
      </c>
      <c r="J55" s="84">
        <f t="shared" si="10"/>
        <v>0</v>
      </c>
      <c r="K55" s="84">
        <v>270858000.73</v>
      </c>
      <c r="L55" s="85">
        <f t="shared" si="2"/>
        <v>584632107.71</v>
      </c>
      <c r="M55" s="78"/>
      <c r="N55" s="89"/>
      <c r="O55" s="86">
        <v>29</v>
      </c>
      <c r="P55" s="89"/>
      <c r="Q55" s="84" t="s">
        <v>224</v>
      </c>
      <c r="R55" s="84">
        <v>283697167.51</v>
      </c>
      <c r="S55" s="88">
        <v>0</v>
      </c>
      <c r="T55" s="84">
        <v>64314355.25</v>
      </c>
      <c r="U55" s="84">
        <v>10440345.6828</v>
      </c>
      <c r="V55" s="84">
        <v>0</v>
      </c>
      <c r="W55" s="84">
        <f t="shared" si="7"/>
        <v>10440345.6828</v>
      </c>
      <c r="X55" s="84">
        <v>250261914.61</v>
      </c>
      <c r="Y55" s="85">
        <f t="shared" si="8"/>
        <v>608713783.0528</v>
      </c>
    </row>
    <row r="56" ht="24.95" customHeight="1" spans="1:25">
      <c r="A56" s="82"/>
      <c r="B56" s="89"/>
      <c r="C56" s="79">
        <v>10</v>
      </c>
      <c r="D56" s="84" t="s">
        <v>225</v>
      </c>
      <c r="E56" s="84">
        <v>278284420.68</v>
      </c>
      <c r="F56" s="84">
        <v>0</v>
      </c>
      <c r="G56" s="84">
        <v>63087281.58</v>
      </c>
      <c r="H56" s="84">
        <v>10241151.068</v>
      </c>
      <c r="I56" s="84">
        <v>10241151.068</v>
      </c>
      <c r="J56" s="84">
        <f t="shared" si="10"/>
        <v>0</v>
      </c>
      <c r="K56" s="84">
        <v>290487356.13</v>
      </c>
      <c r="L56" s="85">
        <f t="shared" si="2"/>
        <v>631859058.39</v>
      </c>
      <c r="M56" s="78"/>
      <c r="N56" s="89"/>
      <c r="O56" s="86">
        <v>30</v>
      </c>
      <c r="P56" s="89"/>
      <c r="Q56" s="84" t="s">
        <v>226</v>
      </c>
      <c r="R56" s="84">
        <v>255911920.59</v>
      </c>
      <c r="S56" s="88">
        <v>0</v>
      </c>
      <c r="T56" s="84">
        <v>58015419.46</v>
      </c>
      <c r="U56" s="84">
        <v>9417820.2015</v>
      </c>
      <c r="V56" s="84">
        <v>0</v>
      </c>
      <c r="W56" s="84">
        <f t="shared" si="7"/>
        <v>9417820.2015</v>
      </c>
      <c r="X56" s="84">
        <v>243548054.12</v>
      </c>
      <c r="Y56" s="85">
        <f t="shared" si="8"/>
        <v>566893214.3715</v>
      </c>
    </row>
    <row r="57" ht="24.95" customHeight="1" spans="1:25">
      <c r="A57" s="82"/>
      <c r="B57" s="89"/>
      <c r="C57" s="79">
        <v>11</v>
      </c>
      <c r="D57" s="84" t="s">
        <v>227</v>
      </c>
      <c r="E57" s="84">
        <v>214175396.04</v>
      </c>
      <c r="F57" s="84">
        <v>0</v>
      </c>
      <c r="G57" s="84">
        <v>48553718.84</v>
      </c>
      <c r="H57" s="84">
        <v>7881873.4463</v>
      </c>
      <c r="I57" s="84">
        <v>7881873.4463</v>
      </c>
      <c r="J57" s="84">
        <f t="shared" si="10"/>
        <v>0</v>
      </c>
      <c r="K57" s="84">
        <v>246886118.86</v>
      </c>
      <c r="L57" s="85">
        <f t="shared" si="2"/>
        <v>509615233.74</v>
      </c>
      <c r="M57" s="78"/>
      <c r="N57" s="89"/>
      <c r="O57" s="86">
        <v>31</v>
      </c>
      <c r="P57" s="89"/>
      <c r="Q57" s="84" t="s">
        <v>228</v>
      </c>
      <c r="R57" s="84">
        <v>265147183.28</v>
      </c>
      <c r="S57" s="88">
        <v>0</v>
      </c>
      <c r="T57" s="84">
        <v>60109060.26</v>
      </c>
      <c r="U57" s="84">
        <v>9757687.3064</v>
      </c>
      <c r="V57" s="84">
        <v>0</v>
      </c>
      <c r="W57" s="84">
        <f t="shared" si="7"/>
        <v>9757687.3064</v>
      </c>
      <c r="X57" s="84">
        <v>236937311.34</v>
      </c>
      <c r="Y57" s="85">
        <f t="shared" si="8"/>
        <v>571951242.1864</v>
      </c>
    </row>
    <row r="58" ht="24.95" customHeight="1" spans="1:25">
      <c r="A58" s="82"/>
      <c r="B58" s="89"/>
      <c r="C58" s="79">
        <v>12</v>
      </c>
      <c r="D58" s="84" t="s">
        <v>229</v>
      </c>
      <c r="E58" s="84">
        <v>253331007.58</v>
      </c>
      <c r="F58" s="84">
        <v>0</v>
      </c>
      <c r="G58" s="84">
        <v>57430324.59</v>
      </c>
      <c r="H58" s="84">
        <v>9322839.9652</v>
      </c>
      <c r="I58" s="84">
        <v>9322839.9652</v>
      </c>
      <c r="J58" s="84">
        <f t="shared" si="10"/>
        <v>0</v>
      </c>
      <c r="K58" s="84">
        <v>268916323.88</v>
      </c>
      <c r="L58" s="85">
        <f t="shared" si="2"/>
        <v>579677656.05</v>
      </c>
      <c r="M58" s="78"/>
      <c r="N58" s="89"/>
      <c r="O58" s="86">
        <v>32</v>
      </c>
      <c r="P58" s="89"/>
      <c r="Q58" s="84" t="s">
        <v>230</v>
      </c>
      <c r="R58" s="84">
        <v>284497484.6</v>
      </c>
      <c r="S58" s="88">
        <v>0</v>
      </c>
      <c r="T58" s="84">
        <v>64495787.72</v>
      </c>
      <c r="U58" s="84">
        <v>10469798.1693</v>
      </c>
      <c r="V58" s="84">
        <v>0</v>
      </c>
      <c r="W58" s="84">
        <f t="shared" si="7"/>
        <v>10469798.1693</v>
      </c>
      <c r="X58" s="84">
        <v>254769578.88</v>
      </c>
      <c r="Y58" s="85">
        <f t="shared" si="8"/>
        <v>614232649.3693</v>
      </c>
    </row>
    <row r="59" ht="24.95" customHeight="1" spans="1:25">
      <c r="A59" s="82"/>
      <c r="B59" s="89"/>
      <c r="C59" s="79">
        <v>13</v>
      </c>
      <c r="D59" s="84" t="s">
        <v>231</v>
      </c>
      <c r="E59" s="84">
        <v>253402432.51</v>
      </c>
      <c r="F59" s="84">
        <v>0</v>
      </c>
      <c r="G59" s="84">
        <v>57446516.68</v>
      </c>
      <c r="H59" s="84">
        <v>9325468.4758</v>
      </c>
      <c r="I59" s="84">
        <v>9325468.4758</v>
      </c>
      <c r="J59" s="84">
        <f t="shared" si="10"/>
        <v>0</v>
      </c>
      <c r="K59" s="84">
        <v>268960784.05</v>
      </c>
      <c r="L59" s="85">
        <f t="shared" si="2"/>
        <v>579809733.24</v>
      </c>
      <c r="M59" s="78"/>
      <c r="N59" s="89"/>
      <c r="O59" s="86">
        <v>33</v>
      </c>
      <c r="P59" s="89"/>
      <c r="Q59" s="84" t="s">
        <v>232</v>
      </c>
      <c r="R59" s="84">
        <v>275731654.85</v>
      </c>
      <c r="S59" s="88">
        <v>0</v>
      </c>
      <c r="T59" s="84">
        <v>62508567.7</v>
      </c>
      <c r="U59" s="84">
        <v>10147206.6765</v>
      </c>
      <c r="V59" s="84">
        <v>0</v>
      </c>
      <c r="W59" s="84">
        <f t="shared" si="7"/>
        <v>10147206.6765</v>
      </c>
      <c r="X59" s="84">
        <v>237399473.02</v>
      </c>
      <c r="Y59" s="85">
        <f t="shared" si="8"/>
        <v>585786902.2465</v>
      </c>
    </row>
    <row r="60" ht="24.95" customHeight="1" spans="1:25">
      <c r="A60" s="82"/>
      <c r="B60" s="89"/>
      <c r="C60" s="79">
        <v>14</v>
      </c>
      <c r="D60" s="84" t="s">
        <v>233</v>
      </c>
      <c r="E60" s="84">
        <v>261346912.8</v>
      </c>
      <c r="F60" s="84">
        <v>0</v>
      </c>
      <c r="G60" s="84">
        <v>59247536.17</v>
      </c>
      <c r="H60" s="84">
        <v>9617833.4689</v>
      </c>
      <c r="I60" s="84">
        <v>9617833.4689</v>
      </c>
      <c r="J60" s="84">
        <f t="shared" si="10"/>
        <v>0</v>
      </c>
      <c r="K60" s="84">
        <v>273090723.62</v>
      </c>
      <c r="L60" s="85">
        <f t="shared" si="2"/>
        <v>593685172.59</v>
      </c>
      <c r="M60" s="78"/>
      <c r="N60" s="91"/>
      <c r="O60" s="86">
        <v>34</v>
      </c>
      <c r="P60" s="91"/>
      <c r="Q60" s="84" t="s">
        <v>234</v>
      </c>
      <c r="R60" s="84">
        <v>270239644.91</v>
      </c>
      <c r="S60" s="88">
        <v>0</v>
      </c>
      <c r="T60" s="84">
        <v>61263525.03</v>
      </c>
      <c r="U60" s="84">
        <v>9945095.0984</v>
      </c>
      <c r="V60" s="84">
        <v>0</v>
      </c>
      <c r="W60" s="84">
        <f t="shared" si="7"/>
        <v>9945095.0984</v>
      </c>
      <c r="X60" s="84">
        <v>243921295.43</v>
      </c>
      <c r="Y60" s="85">
        <f t="shared" si="8"/>
        <v>585369560.4684</v>
      </c>
    </row>
    <row r="61" ht="24.95" customHeight="1" spans="1:25">
      <c r="A61" s="82"/>
      <c r="B61" s="89"/>
      <c r="C61" s="79">
        <v>15</v>
      </c>
      <c r="D61" s="84" t="s">
        <v>235</v>
      </c>
      <c r="E61" s="84">
        <v>238766016.54</v>
      </c>
      <c r="F61" s="84">
        <v>0</v>
      </c>
      <c r="G61" s="84">
        <v>54128430.48</v>
      </c>
      <c r="H61" s="84">
        <v>8786833.4107</v>
      </c>
      <c r="I61" s="84">
        <v>8786833.4107</v>
      </c>
      <c r="J61" s="84">
        <f t="shared" si="10"/>
        <v>0</v>
      </c>
      <c r="K61" s="84">
        <v>256696126.37</v>
      </c>
      <c r="L61" s="85">
        <f t="shared" si="2"/>
        <v>549590573.39</v>
      </c>
      <c r="M61" s="78"/>
      <c r="N61" s="79"/>
      <c r="O61" s="93" t="s">
        <v>236</v>
      </c>
      <c r="P61" s="97"/>
      <c r="Q61" s="94"/>
      <c r="R61" s="94">
        <f t="shared" ref="R61:Y61" si="11">SUM(R27:R60)</f>
        <v>9596208092.97001</v>
      </c>
      <c r="S61" s="88">
        <v>0</v>
      </c>
      <c r="T61" s="94">
        <f t="shared" si="11"/>
        <v>2175467389.13</v>
      </c>
      <c r="U61" s="94">
        <f t="shared" si="11"/>
        <v>353150264.4627</v>
      </c>
      <c r="V61" s="94">
        <f t="shared" si="11"/>
        <v>0</v>
      </c>
      <c r="W61" s="94">
        <f t="shared" si="11"/>
        <v>353150264.4627</v>
      </c>
      <c r="X61" s="94">
        <f t="shared" si="11"/>
        <v>8491831641.22</v>
      </c>
      <c r="Y61" s="94">
        <f t="shared" si="11"/>
        <v>20616657387.7827</v>
      </c>
    </row>
    <row r="62" ht="24.95" customHeight="1" spans="1:25">
      <c r="A62" s="82"/>
      <c r="B62" s="89"/>
      <c r="C62" s="79">
        <v>16</v>
      </c>
      <c r="D62" s="84" t="s">
        <v>237</v>
      </c>
      <c r="E62" s="84">
        <v>243792130.92</v>
      </c>
      <c r="F62" s="84">
        <v>0</v>
      </c>
      <c r="G62" s="84">
        <v>55267854.28</v>
      </c>
      <c r="H62" s="84">
        <v>8971799.5561</v>
      </c>
      <c r="I62" s="84">
        <v>8971799.5561</v>
      </c>
      <c r="J62" s="84">
        <f t="shared" si="10"/>
        <v>0</v>
      </c>
      <c r="K62" s="84">
        <v>267096445.5</v>
      </c>
      <c r="L62" s="85">
        <f t="shared" si="2"/>
        <v>566156430.7</v>
      </c>
      <c r="M62" s="78"/>
      <c r="N62" s="83">
        <v>21</v>
      </c>
      <c r="O62" s="86">
        <v>1</v>
      </c>
      <c r="P62" s="83" t="s">
        <v>104</v>
      </c>
      <c r="Q62" s="84" t="s">
        <v>238</v>
      </c>
      <c r="R62" s="84">
        <v>216371112.61</v>
      </c>
      <c r="S62" s="88">
        <v>0</v>
      </c>
      <c r="T62" s="84">
        <v>49051489.39</v>
      </c>
      <c r="U62" s="84">
        <v>7962678.0598</v>
      </c>
      <c r="V62" s="84">
        <f t="shared" ref="V62:V82" si="12">U62/2</f>
        <v>3981339.0299</v>
      </c>
      <c r="W62" s="84">
        <f t="shared" ref="W62:W82" si="13">U62-V62</f>
        <v>3981339.0299</v>
      </c>
      <c r="X62" s="84">
        <v>202056305.78</v>
      </c>
      <c r="Y62" s="85">
        <f t="shared" si="8"/>
        <v>471460246.8099</v>
      </c>
    </row>
    <row r="63" ht="24.95" customHeight="1" spans="1:25">
      <c r="A63" s="82"/>
      <c r="B63" s="89"/>
      <c r="C63" s="79">
        <v>17</v>
      </c>
      <c r="D63" s="84" t="s">
        <v>239</v>
      </c>
      <c r="E63" s="84">
        <v>227565462.55</v>
      </c>
      <c r="F63" s="84">
        <v>0</v>
      </c>
      <c r="G63" s="84">
        <v>51589256.7</v>
      </c>
      <c r="H63" s="84">
        <v>8374641.5775</v>
      </c>
      <c r="I63" s="84">
        <v>8374641.5775</v>
      </c>
      <c r="J63" s="84">
        <f t="shared" si="10"/>
        <v>0</v>
      </c>
      <c r="K63" s="84">
        <v>258495455.93</v>
      </c>
      <c r="L63" s="85">
        <f t="shared" si="2"/>
        <v>537650175.18</v>
      </c>
      <c r="M63" s="78"/>
      <c r="N63" s="89"/>
      <c r="O63" s="86">
        <v>2</v>
      </c>
      <c r="P63" s="89"/>
      <c r="Q63" s="84" t="s">
        <v>240</v>
      </c>
      <c r="R63" s="84">
        <v>353541829.82</v>
      </c>
      <c r="S63" s="88">
        <v>0</v>
      </c>
      <c r="T63" s="84">
        <v>80148191.25</v>
      </c>
      <c r="U63" s="84">
        <v>13010700.632</v>
      </c>
      <c r="V63" s="84">
        <f t="shared" si="12"/>
        <v>6505350.316</v>
      </c>
      <c r="W63" s="84">
        <f t="shared" si="13"/>
        <v>6505350.316</v>
      </c>
      <c r="X63" s="84">
        <v>246164164.91</v>
      </c>
      <c r="Y63" s="85">
        <f t="shared" si="8"/>
        <v>686359536.296</v>
      </c>
    </row>
    <row r="64" ht="24.95" customHeight="1" spans="1:25">
      <c r="A64" s="82"/>
      <c r="B64" s="89"/>
      <c r="C64" s="79">
        <v>18</v>
      </c>
      <c r="D64" s="84" t="s">
        <v>241</v>
      </c>
      <c r="E64" s="84">
        <v>282728377.22</v>
      </c>
      <c r="F64" s="84">
        <v>0</v>
      </c>
      <c r="G64" s="84">
        <v>64094729.78</v>
      </c>
      <c r="H64" s="84">
        <v>10404693.21</v>
      </c>
      <c r="I64" s="84">
        <v>10404693.21</v>
      </c>
      <c r="J64" s="84">
        <f t="shared" si="10"/>
        <v>0</v>
      </c>
      <c r="K64" s="84">
        <v>286151928.35</v>
      </c>
      <c r="L64" s="85">
        <f t="shared" si="2"/>
        <v>632975035.35</v>
      </c>
      <c r="M64" s="78"/>
      <c r="N64" s="89"/>
      <c r="O64" s="86">
        <v>3</v>
      </c>
      <c r="P64" s="89"/>
      <c r="Q64" s="84" t="s">
        <v>242</v>
      </c>
      <c r="R64" s="84">
        <v>297785368.09</v>
      </c>
      <c r="S64" s="88">
        <v>0</v>
      </c>
      <c r="T64" s="84">
        <v>67508160.62</v>
      </c>
      <c r="U64" s="84">
        <v>10958805.8612</v>
      </c>
      <c r="V64" s="84">
        <f t="shared" si="12"/>
        <v>5479402.9306</v>
      </c>
      <c r="W64" s="84">
        <f t="shared" si="13"/>
        <v>5479402.9306</v>
      </c>
      <c r="X64" s="84">
        <v>250443550.45</v>
      </c>
      <c r="Y64" s="85">
        <f t="shared" si="8"/>
        <v>621216482.0906</v>
      </c>
    </row>
    <row r="65" ht="24.95" customHeight="1" spans="1:25">
      <c r="A65" s="82"/>
      <c r="B65" s="89"/>
      <c r="C65" s="79">
        <v>19</v>
      </c>
      <c r="D65" s="84" t="s">
        <v>243</v>
      </c>
      <c r="E65" s="84">
        <v>235915897.67</v>
      </c>
      <c r="F65" s="84">
        <v>0</v>
      </c>
      <c r="G65" s="84">
        <v>53482306.45</v>
      </c>
      <c r="H65" s="84">
        <v>8681946.1234</v>
      </c>
      <c r="I65" s="84">
        <v>8681946.1234</v>
      </c>
      <c r="J65" s="84">
        <f t="shared" si="10"/>
        <v>0</v>
      </c>
      <c r="K65" s="84">
        <v>260213711.05</v>
      </c>
      <c r="L65" s="85">
        <f t="shared" si="2"/>
        <v>549611915.17</v>
      </c>
      <c r="M65" s="78"/>
      <c r="N65" s="89"/>
      <c r="O65" s="86">
        <v>4</v>
      </c>
      <c r="P65" s="89"/>
      <c r="Q65" s="84" t="s">
        <v>244</v>
      </c>
      <c r="R65" s="84">
        <v>245871970.36</v>
      </c>
      <c r="S65" s="88">
        <v>0</v>
      </c>
      <c r="T65" s="84">
        <v>55739355.4</v>
      </c>
      <c r="U65" s="84">
        <v>9048339.7728</v>
      </c>
      <c r="V65" s="84">
        <f t="shared" si="12"/>
        <v>4524169.8864</v>
      </c>
      <c r="W65" s="84">
        <f t="shared" si="13"/>
        <v>4524169.8864</v>
      </c>
      <c r="X65" s="84">
        <v>221227982.88</v>
      </c>
      <c r="Y65" s="85">
        <f t="shared" si="8"/>
        <v>527363478.5264</v>
      </c>
    </row>
    <row r="66" ht="24.95" customHeight="1" spans="1:25">
      <c r="A66" s="82"/>
      <c r="B66" s="89"/>
      <c r="C66" s="79">
        <v>20</v>
      </c>
      <c r="D66" s="84" t="s">
        <v>245</v>
      </c>
      <c r="E66" s="84">
        <v>248222859.2</v>
      </c>
      <c r="F66" s="84">
        <v>0</v>
      </c>
      <c r="G66" s="84">
        <v>56272303.62</v>
      </c>
      <c r="H66" s="84">
        <v>9134854.8848</v>
      </c>
      <c r="I66" s="84">
        <v>9134854.8848</v>
      </c>
      <c r="J66" s="84">
        <f t="shared" si="10"/>
        <v>0</v>
      </c>
      <c r="K66" s="84">
        <v>267544036.2</v>
      </c>
      <c r="L66" s="85">
        <f t="shared" si="2"/>
        <v>572039199.02</v>
      </c>
      <c r="M66" s="78"/>
      <c r="N66" s="89"/>
      <c r="O66" s="86">
        <v>5</v>
      </c>
      <c r="P66" s="89"/>
      <c r="Q66" s="84" t="s">
        <v>246</v>
      </c>
      <c r="R66" s="84">
        <v>327453535.53</v>
      </c>
      <c r="S66" s="88">
        <v>0</v>
      </c>
      <c r="T66" s="84">
        <v>74233955.86</v>
      </c>
      <c r="U66" s="84">
        <v>12050624.7418</v>
      </c>
      <c r="V66" s="84">
        <f t="shared" si="12"/>
        <v>6025312.3709</v>
      </c>
      <c r="W66" s="84">
        <f t="shared" si="13"/>
        <v>6025312.3709</v>
      </c>
      <c r="X66" s="84">
        <v>266259791.77</v>
      </c>
      <c r="Y66" s="85">
        <f t="shared" si="8"/>
        <v>673972595.5309</v>
      </c>
    </row>
    <row r="67" ht="24.95" customHeight="1" spans="1:25">
      <c r="A67" s="82"/>
      <c r="B67" s="89"/>
      <c r="C67" s="79">
        <v>21</v>
      </c>
      <c r="D67" s="84" t="s">
        <v>247</v>
      </c>
      <c r="E67" s="84">
        <v>258187826.43</v>
      </c>
      <c r="F67" s="84">
        <v>0</v>
      </c>
      <c r="G67" s="84">
        <v>58531368.98</v>
      </c>
      <c r="H67" s="84">
        <v>9501575.8622</v>
      </c>
      <c r="I67" s="84">
        <v>9501575.8622</v>
      </c>
      <c r="J67" s="84">
        <f t="shared" si="10"/>
        <v>0</v>
      </c>
      <c r="K67" s="84">
        <v>275035015.77</v>
      </c>
      <c r="L67" s="85">
        <f t="shared" si="2"/>
        <v>591754211.18</v>
      </c>
      <c r="M67" s="78"/>
      <c r="N67" s="89"/>
      <c r="O67" s="86">
        <v>6</v>
      </c>
      <c r="P67" s="89"/>
      <c r="Q67" s="84" t="s">
        <v>248</v>
      </c>
      <c r="R67" s="84">
        <v>400619592.24</v>
      </c>
      <c r="S67" s="88">
        <v>0</v>
      </c>
      <c r="T67" s="84">
        <v>90820754.4</v>
      </c>
      <c r="U67" s="84">
        <v>14743210.3991</v>
      </c>
      <c r="V67" s="84">
        <f t="shared" si="12"/>
        <v>7371605.19955</v>
      </c>
      <c r="W67" s="84">
        <f t="shared" si="13"/>
        <v>7371605.19955</v>
      </c>
      <c r="X67" s="84">
        <v>277693529.82</v>
      </c>
      <c r="Y67" s="85">
        <f t="shared" si="8"/>
        <v>776505481.65955</v>
      </c>
    </row>
    <row r="68" ht="24.95" customHeight="1" spans="1:25">
      <c r="A68" s="82"/>
      <c r="B68" s="89"/>
      <c r="C68" s="79">
        <v>22</v>
      </c>
      <c r="D68" s="84" t="s">
        <v>249</v>
      </c>
      <c r="E68" s="84">
        <v>221919194.4</v>
      </c>
      <c r="F68" s="84">
        <v>0</v>
      </c>
      <c r="G68" s="84">
        <v>50309243.59</v>
      </c>
      <c r="H68" s="84">
        <v>8166853.1397</v>
      </c>
      <c r="I68" s="84">
        <v>8166853.1397</v>
      </c>
      <c r="J68" s="84">
        <f t="shared" si="10"/>
        <v>0</v>
      </c>
      <c r="K68" s="84">
        <v>258512268.6</v>
      </c>
      <c r="L68" s="85">
        <f t="shared" si="2"/>
        <v>530740706.59</v>
      </c>
      <c r="M68" s="78"/>
      <c r="N68" s="89"/>
      <c r="O68" s="86">
        <v>7</v>
      </c>
      <c r="P68" s="89"/>
      <c r="Q68" s="84" t="s">
        <v>250</v>
      </c>
      <c r="R68" s="84">
        <v>272931041.79</v>
      </c>
      <c r="S68" s="88">
        <v>0</v>
      </c>
      <c r="T68" s="84">
        <v>61873666.68</v>
      </c>
      <c r="U68" s="84">
        <v>10044141.2541</v>
      </c>
      <c r="V68" s="84">
        <f t="shared" si="12"/>
        <v>5022070.62705</v>
      </c>
      <c r="W68" s="84">
        <f t="shared" si="13"/>
        <v>5022070.62705</v>
      </c>
      <c r="X68" s="84">
        <v>222787451.65</v>
      </c>
      <c r="Y68" s="85">
        <f t="shared" si="8"/>
        <v>562614230.74705</v>
      </c>
    </row>
    <row r="69" ht="24.95" customHeight="1" spans="1:25">
      <c r="A69" s="82"/>
      <c r="B69" s="89"/>
      <c r="C69" s="79">
        <v>23</v>
      </c>
      <c r="D69" s="84" t="s">
        <v>251</v>
      </c>
      <c r="E69" s="84">
        <v>231726809.42</v>
      </c>
      <c r="F69" s="84">
        <v>0</v>
      </c>
      <c r="G69" s="84">
        <v>52532637.08</v>
      </c>
      <c r="H69" s="84">
        <v>8527783.3951</v>
      </c>
      <c r="I69" s="84">
        <v>8527783.3951</v>
      </c>
      <c r="J69" s="84">
        <f t="shared" si="10"/>
        <v>0</v>
      </c>
      <c r="K69" s="84">
        <v>265729014.81</v>
      </c>
      <c r="L69" s="85">
        <f t="shared" si="2"/>
        <v>549988461.31</v>
      </c>
      <c r="M69" s="78"/>
      <c r="N69" s="89"/>
      <c r="O69" s="86">
        <v>8</v>
      </c>
      <c r="P69" s="89"/>
      <c r="Q69" s="84" t="s">
        <v>252</v>
      </c>
      <c r="R69" s="84">
        <v>289949593</v>
      </c>
      <c r="S69" s="88">
        <v>0</v>
      </c>
      <c r="T69" s="84">
        <v>65731784.68</v>
      </c>
      <c r="U69" s="84">
        <v>10670441.3304</v>
      </c>
      <c r="V69" s="84">
        <f t="shared" si="12"/>
        <v>5335220.6652</v>
      </c>
      <c r="W69" s="84">
        <f t="shared" si="13"/>
        <v>5335220.6652</v>
      </c>
      <c r="X69" s="84">
        <v>231310355.69</v>
      </c>
      <c r="Y69" s="85">
        <f t="shared" si="8"/>
        <v>592326954.0352</v>
      </c>
    </row>
    <row r="70" ht="24.95" customHeight="1" spans="1:25">
      <c r="A70" s="82"/>
      <c r="B70" s="89"/>
      <c r="C70" s="79">
        <v>24</v>
      </c>
      <c r="D70" s="84" t="s">
        <v>253</v>
      </c>
      <c r="E70" s="84">
        <v>237353424.94</v>
      </c>
      <c r="F70" s="84">
        <v>0</v>
      </c>
      <c r="G70" s="84">
        <v>53808194.93</v>
      </c>
      <c r="H70" s="84">
        <v>8734848.5962</v>
      </c>
      <c r="I70" s="84">
        <v>8734848.5962</v>
      </c>
      <c r="J70" s="84">
        <f t="shared" si="10"/>
        <v>0</v>
      </c>
      <c r="K70" s="84">
        <v>252311755.03</v>
      </c>
      <c r="L70" s="85">
        <f t="shared" si="2"/>
        <v>543473374.9</v>
      </c>
      <c r="M70" s="78"/>
      <c r="N70" s="89"/>
      <c r="O70" s="86">
        <v>9</v>
      </c>
      <c r="P70" s="89"/>
      <c r="Q70" s="84" t="s">
        <v>254</v>
      </c>
      <c r="R70" s="84">
        <v>360208411.28</v>
      </c>
      <c r="S70" s="88">
        <v>0</v>
      </c>
      <c r="T70" s="84">
        <v>81659510.14</v>
      </c>
      <c r="U70" s="84">
        <v>13256037.6424</v>
      </c>
      <c r="V70" s="84">
        <f t="shared" si="12"/>
        <v>6628018.8212</v>
      </c>
      <c r="W70" s="84">
        <f t="shared" si="13"/>
        <v>6628018.8212</v>
      </c>
      <c r="X70" s="84">
        <v>276491610.55</v>
      </c>
      <c r="Y70" s="85">
        <f t="shared" si="8"/>
        <v>724987550.7912</v>
      </c>
    </row>
    <row r="71" ht="24.95" customHeight="1" spans="1:25">
      <c r="A71" s="82"/>
      <c r="B71" s="89"/>
      <c r="C71" s="79">
        <v>25</v>
      </c>
      <c r="D71" s="84" t="s">
        <v>255</v>
      </c>
      <c r="E71" s="84">
        <v>279654914.57</v>
      </c>
      <c r="F71" s="84">
        <v>0</v>
      </c>
      <c r="G71" s="84">
        <v>63397973.55</v>
      </c>
      <c r="H71" s="84">
        <v>10291586.6437</v>
      </c>
      <c r="I71" s="84">
        <v>10291586.6437</v>
      </c>
      <c r="J71" s="84">
        <f t="shared" si="10"/>
        <v>0</v>
      </c>
      <c r="K71" s="84">
        <v>284141132.74</v>
      </c>
      <c r="L71" s="85">
        <f t="shared" si="2"/>
        <v>627194020.86</v>
      </c>
      <c r="M71" s="78"/>
      <c r="N71" s="89"/>
      <c r="O71" s="86">
        <v>10</v>
      </c>
      <c r="P71" s="89"/>
      <c r="Q71" s="84" t="s">
        <v>256</v>
      </c>
      <c r="R71" s="84">
        <v>250815768.74</v>
      </c>
      <c r="S71" s="88">
        <v>0</v>
      </c>
      <c r="T71" s="84">
        <v>56860118.11</v>
      </c>
      <c r="U71" s="84">
        <v>9230276.6056</v>
      </c>
      <c r="V71" s="84">
        <f t="shared" si="12"/>
        <v>4615138.3028</v>
      </c>
      <c r="W71" s="84">
        <f t="shared" si="13"/>
        <v>4615138.3028</v>
      </c>
      <c r="X71" s="84">
        <v>222694421.53</v>
      </c>
      <c r="Y71" s="85">
        <f t="shared" si="8"/>
        <v>534985446.6828</v>
      </c>
    </row>
    <row r="72" ht="24.95" customHeight="1" spans="1:25">
      <c r="A72" s="82"/>
      <c r="B72" s="89"/>
      <c r="C72" s="79">
        <v>26</v>
      </c>
      <c r="D72" s="84" t="s">
        <v>257</v>
      </c>
      <c r="E72" s="84">
        <v>208316821.86</v>
      </c>
      <c r="F72" s="84">
        <v>0</v>
      </c>
      <c r="G72" s="84">
        <v>47225575.79</v>
      </c>
      <c r="H72" s="84">
        <v>7666271.9294</v>
      </c>
      <c r="I72" s="84">
        <v>7666271.9294</v>
      </c>
      <c r="J72" s="84">
        <f t="shared" si="10"/>
        <v>0</v>
      </c>
      <c r="K72" s="84">
        <v>239540475.49</v>
      </c>
      <c r="L72" s="85">
        <f t="shared" ref="L72:L135" si="14">E72+F72+G72+J72+K72</f>
        <v>495082873.14</v>
      </c>
      <c r="M72" s="78"/>
      <c r="N72" s="89"/>
      <c r="O72" s="86">
        <v>11</v>
      </c>
      <c r="P72" s="89"/>
      <c r="Q72" s="84" t="s">
        <v>258</v>
      </c>
      <c r="R72" s="84">
        <v>264926910.93</v>
      </c>
      <c r="S72" s="88">
        <v>0</v>
      </c>
      <c r="T72" s="84">
        <v>60059124.36</v>
      </c>
      <c r="U72" s="84">
        <v>9749581.0588</v>
      </c>
      <c r="V72" s="84">
        <f t="shared" si="12"/>
        <v>4874790.5294</v>
      </c>
      <c r="W72" s="84">
        <f t="shared" si="13"/>
        <v>4874790.5294</v>
      </c>
      <c r="X72" s="84">
        <v>233830762.08</v>
      </c>
      <c r="Y72" s="85">
        <f t="shared" si="8"/>
        <v>563691587.8994</v>
      </c>
    </row>
    <row r="73" ht="24.95" customHeight="1" spans="1:25">
      <c r="A73" s="82"/>
      <c r="B73" s="89"/>
      <c r="C73" s="79">
        <v>27</v>
      </c>
      <c r="D73" s="84" t="s">
        <v>259</v>
      </c>
      <c r="E73" s="84">
        <v>255606441.61</v>
      </c>
      <c r="F73" s="84">
        <v>0</v>
      </c>
      <c r="G73" s="84">
        <v>57946167.15</v>
      </c>
      <c r="H73" s="84">
        <v>9406578.263</v>
      </c>
      <c r="I73" s="84">
        <v>9406578.263</v>
      </c>
      <c r="J73" s="84">
        <f t="shared" si="10"/>
        <v>0</v>
      </c>
      <c r="K73" s="84">
        <v>267096445.5</v>
      </c>
      <c r="L73" s="85">
        <f t="shared" si="14"/>
        <v>580649054.26</v>
      </c>
      <c r="M73" s="78"/>
      <c r="N73" s="89"/>
      <c r="O73" s="86">
        <v>12</v>
      </c>
      <c r="P73" s="89"/>
      <c r="Q73" s="84" t="s">
        <v>260</v>
      </c>
      <c r="R73" s="84">
        <v>292271968.17</v>
      </c>
      <c r="S73" s="88">
        <v>0</v>
      </c>
      <c r="T73" s="84">
        <v>66258268.82</v>
      </c>
      <c r="U73" s="84">
        <v>10755907.1099</v>
      </c>
      <c r="V73" s="84">
        <f t="shared" si="12"/>
        <v>5377953.55495</v>
      </c>
      <c r="W73" s="84">
        <f t="shared" si="13"/>
        <v>5377953.55495</v>
      </c>
      <c r="X73" s="84">
        <v>249647003.4</v>
      </c>
      <c r="Y73" s="85">
        <f t="shared" si="8"/>
        <v>613555193.94495</v>
      </c>
    </row>
    <row r="74" ht="24.95" customHeight="1" spans="1:25">
      <c r="A74" s="82"/>
      <c r="B74" s="89"/>
      <c r="C74" s="79">
        <v>28</v>
      </c>
      <c r="D74" s="84" t="s">
        <v>261</v>
      </c>
      <c r="E74" s="84">
        <v>208391006.03</v>
      </c>
      <c r="F74" s="84">
        <v>0</v>
      </c>
      <c r="G74" s="84">
        <v>47242393.39</v>
      </c>
      <c r="H74" s="84">
        <v>7669001.9826</v>
      </c>
      <c r="I74" s="84">
        <v>7669001.9826</v>
      </c>
      <c r="J74" s="84">
        <f t="shared" si="10"/>
        <v>0</v>
      </c>
      <c r="K74" s="84">
        <v>243434664.03</v>
      </c>
      <c r="L74" s="85">
        <f t="shared" si="14"/>
        <v>499068063.45</v>
      </c>
      <c r="M74" s="78"/>
      <c r="N74" s="89"/>
      <c r="O74" s="86">
        <v>13</v>
      </c>
      <c r="P74" s="89"/>
      <c r="Q74" s="84" t="s">
        <v>262</v>
      </c>
      <c r="R74" s="84">
        <v>243234119.03</v>
      </c>
      <c r="S74" s="88">
        <v>0</v>
      </c>
      <c r="T74" s="84">
        <v>55141352.58</v>
      </c>
      <c r="U74" s="84">
        <v>8951264.1483</v>
      </c>
      <c r="V74" s="84">
        <f t="shared" si="12"/>
        <v>4475632.07415</v>
      </c>
      <c r="W74" s="84">
        <f t="shared" si="13"/>
        <v>4475632.07415</v>
      </c>
      <c r="X74" s="84">
        <v>209315644.09</v>
      </c>
      <c r="Y74" s="85">
        <f t="shared" si="8"/>
        <v>512166747.77415</v>
      </c>
    </row>
    <row r="75" ht="24.95" customHeight="1" spans="1:25">
      <c r="A75" s="82"/>
      <c r="B75" s="89"/>
      <c r="C75" s="79">
        <v>29</v>
      </c>
      <c r="D75" s="84" t="s">
        <v>263</v>
      </c>
      <c r="E75" s="84">
        <v>271775326.35</v>
      </c>
      <c r="F75" s="84">
        <v>0</v>
      </c>
      <c r="G75" s="84">
        <v>61611665.14</v>
      </c>
      <c r="H75" s="84">
        <v>10001609.7448</v>
      </c>
      <c r="I75" s="84">
        <v>10001609.7448</v>
      </c>
      <c r="J75" s="84">
        <f t="shared" si="10"/>
        <v>0</v>
      </c>
      <c r="K75" s="84">
        <v>263833666.2</v>
      </c>
      <c r="L75" s="85">
        <f t="shared" si="14"/>
        <v>597220657.69</v>
      </c>
      <c r="M75" s="78"/>
      <c r="N75" s="89"/>
      <c r="O75" s="86">
        <v>14</v>
      </c>
      <c r="P75" s="89"/>
      <c r="Q75" s="84" t="s">
        <v>264</v>
      </c>
      <c r="R75" s="84">
        <v>279127047.67</v>
      </c>
      <c r="S75" s="88">
        <v>0</v>
      </c>
      <c r="T75" s="84">
        <v>63278305.74</v>
      </c>
      <c r="U75" s="84">
        <v>10272160.6023</v>
      </c>
      <c r="V75" s="84">
        <f t="shared" si="12"/>
        <v>5136080.30115</v>
      </c>
      <c r="W75" s="84">
        <f t="shared" si="13"/>
        <v>5136080.30115</v>
      </c>
      <c r="X75" s="84">
        <v>235170545.26</v>
      </c>
      <c r="Y75" s="85">
        <f t="shared" si="8"/>
        <v>582711978.97115</v>
      </c>
    </row>
    <row r="76" ht="24.95" customHeight="1" spans="1:25">
      <c r="A76" s="82"/>
      <c r="B76" s="89"/>
      <c r="C76" s="79">
        <v>30</v>
      </c>
      <c r="D76" s="84" t="s">
        <v>265</v>
      </c>
      <c r="E76" s="84">
        <v>224880703.35</v>
      </c>
      <c r="F76" s="84">
        <v>0</v>
      </c>
      <c r="G76" s="84">
        <v>50980619.83</v>
      </c>
      <c r="H76" s="84">
        <v>8275839.6954</v>
      </c>
      <c r="I76" s="84">
        <v>8275839.6954</v>
      </c>
      <c r="J76" s="84">
        <f t="shared" si="10"/>
        <v>0</v>
      </c>
      <c r="K76" s="84">
        <v>246221084.26</v>
      </c>
      <c r="L76" s="85">
        <f t="shared" si="14"/>
        <v>522082407.44</v>
      </c>
      <c r="M76" s="78"/>
      <c r="N76" s="89"/>
      <c r="O76" s="86">
        <v>15</v>
      </c>
      <c r="P76" s="89"/>
      <c r="Q76" s="84" t="s">
        <v>266</v>
      </c>
      <c r="R76" s="84">
        <v>322923564.2</v>
      </c>
      <c r="S76" s="88">
        <v>0</v>
      </c>
      <c r="T76" s="84">
        <v>73207008.05</v>
      </c>
      <c r="U76" s="84">
        <v>11883917.1673</v>
      </c>
      <c r="V76" s="84">
        <f t="shared" si="12"/>
        <v>5941958.58365</v>
      </c>
      <c r="W76" s="84">
        <f t="shared" si="13"/>
        <v>5941958.58365</v>
      </c>
      <c r="X76" s="84">
        <v>243046721.84</v>
      </c>
      <c r="Y76" s="85">
        <f t="shared" si="8"/>
        <v>645119252.67365</v>
      </c>
    </row>
    <row r="77" ht="24.95" customHeight="1" spans="1:25">
      <c r="A77" s="82"/>
      <c r="B77" s="91"/>
      <c r="C77" s="79">
        <v>31</v>
      </c>
      <c r="D77" s="84" t="s">
        <v>267</v>
      </c>
      <c r="E77" s="84">
        <v>339918149.14</v>
      </c>
      <c r="F77" s="84">
        <v>0</v>
      </c>
      <c r="G77" s="84">
        <v>77059692.87</v>
      </c>
      <c r="H77" s="84">
        <v>12509335.2593</v>
      </c>
      <c r="I77" s="84">
        <v>12509335.2593</v>
      </c>
      <c r="J77" s="84">
        <f t="shared" si="10"/>
        <v>0</v>
      </c>
      <c r="K77" s="84">
        <v>335296116.9</v>
      </c>
      <c r="L77" s="85">
        <f t="shared" si="14"/>
        <v>752273958.91</v>
      </c>
      <c r="M77" s="78"/>
      <c r="N77" s="89"/>
      <c r="O77" s="86">
        <v>16</v>
      </c>
      <c r="P77" s="89"/>
      <c r="Q77" s="84" t="s">
        <v>268</v>
      </c>
      <c r="R77" s="84">
        <v>258724354.35</v>
      </c>
      <c r="S77" s="88">
        <v>0</v>
      </c>
      <c r="T77" s="84">
        <v>58653000.25</v>
      </c>
      <c r="U77" s="84">
        <v>9521320.638</v>
      </c>
      <c r="V77" s="84">
        <f t="shared" si="12"/>
        <v>4760660.319</v>
      </c>
      <c r="W77" s="84">
        <f t="shared" si="13"/>
        <v>4760660.319</v>
      </c>
      <c r="X77" s="84">
        <v>224022249.03</v>
      </c>
      <c r="Y77" s="85">
        <f t="shared" si="8"/>
        <v>546160263.949</v>
      </c>
    </row>
    <row r="78" ht="24.95" customHeight="1" spans="1:25">
      <c r="A78" s="79"/>
      <c r="B78" s="92" t="s">
        <v>269</v>
      </c>
      <c r="C78" s="93"/>
      <c r="D78" s="94"/>
      <c r="E78" s="94">
        <f t="shared" ref="E78:L78" si="15">SUM(E47:E77)</f>
        <v>7691077561.18</v>
      </c>
      <c r="F78" s="84">
        <v>0</v>
      </c>
      <c r="G78" s="94">
        <f t="shared" si="15"/>
        <v>1743572904.99</v>
      </c>
      <c r="H78" s="94">
        <f t="shared" si="15"/>
        <v>283039513.9856</v>
      </c>
      <c r="I78" s="94">
        <f t="shared" si="15"/>
        <v>283039513.9856</v>
      </c>
      <c r="J78" s="94">
        <f t="shared" si="15"/>
        <v>0</v>
      </c>
      <c r="K78" s="94">
        <f t="shared" si="15"/>
        <v>8273333860.21</v>
      </c>
      <c r="L78" s="94">
        <f t="shared" si="15"/>
        <v>17707984326.38</v>
      </c>
      <c r="M78" s="78"/>
      <c r="N78" s="89"/>
      <c r="O78" s="86">
        <v>17</v>
      </c>
      <c r="P78" s="89"/>
      <c r="Q78" s="84" t="s">
        <v>270</v>
      </c>
      <c r="R78" s="84">
        <v>254964783.05</v>
      </c>
      <c r="S78" s="88">
        <v>0</v>
      </c>
      <c r="T78" s="84">
        <v>57800702.69</v>
      </c>
      <c r="U78" s="84">
        <v>9382964.5721</v>
      </c>
      <c r="V78" s="84">
        <f t="shared" si="12"/>
        <v>4691482.28605</v>
      </c>
      <c r="W78" s="84">
        <f t="shared" si="13"/>
        <v>4691482.28605</v>
      </c>
      <c r="X78" s="84">
        <v>211009614.23</v>
      </c>
      <c r="Y78" s="85">
        <f t="shared" si="8"/>
        <v>528466582.25605</v>
      </c>
    </row>
    <row r="79" ht="24.95" customHeight="1" spans="1:25">
      <c r="A79" s="82">
        <v>4</v>
      </c>
      <c r="B79" s="83" t="s">
        <v>271</v>
      </c>
      <c r="C79" s="79">
        <v>1</v>
      </c>
      <c r="D79" s="84" t="s">
        <v>272</v>
      </c>
      <c r="E79" s="84">
        <v>382332358.9</v>
      </c>
      <c r="F79" s="84">
        <v>0</v>
      </c>
      <c r="G79" s="84">
        <v>86675025.23</v>
      </c>
      <c r="H79" s="84">
        <v>14070221.5239</v>
      </c>
      <c r="I79" s="84">
        <v>0</v>
      </c>
      <c r="J79" s="84">
        <f t="shared" ref="J79:J99" si="16">H79-I79</f>
        <v>14070221.5239</v>
      </c>
      <c r="K79" s="84">
        <v>327937402.07</v>
      </c>
      <c r="L79" s="85">
        <f t="shared" si="14"/>
        <v>811015007.7239</v>
      </c>
      <c r="M79" s="78"/>
      <c r="N79" s="89"/>
      <c r="O79" s="86">
        <v>18</v>
      </c>
      <c r="P79" s="89"/>
      <c r="Q79" s="84" t="s">
        <v>273</v>
      </c>
      <c r="R79" s="84">
        <v>264589524.45</v>
      </c>
      <c r="S79" s="88">
        <v>0</v>
      </c>
      <c r="T79" s="84">
        <v>59982638.6</v>
      </c>
      <c r="U79" s="84">
        <v>9737164.8914</v>
      </c>
      <c r="V79" s="84">
        <f t="shared" si="12"/>
        <v>4868582.4457</v>
      </c>
      <c r="W79" s="84">
        <f t="shared" si="13"/>
        <v>4868582.4457</v>
      </c>
      <c r="X79" s="84">
        <v>224911452.59</v>
      </c>
      <c r="Y79" s="85">
        <f t="shared" si="8"/>
        <v>554352198.0857</v>
      </c>
    </row>
    <row r="80" ht="24.95" customHeight="1" spans="1:25">
      <c r="A80" s="82"/>
      <c r="B80" s="89"/>
      <c r="C80" s="79">
        <v>2</v>
      </c>
      <c r="D80" s="84" t="s">
        <v>274</v>
      </c>
      <c r="E80" s="84">
        <v>251443519.35</v>
      </c>
      <c r="F80" s="84">
        <v>0</v>
      </c>
      <c r="G80" s="84">
        <v>57002429.63</v>
      </c>
      <c r="H80" s="84">
        <v>9253378.4696</v>
      </c>
      <c r="I80" s="84">
        <v>0</v>
      </c>
      <c r="J80" s="84">
        <f t="shared" si="16"/>
        <v>9253378.4696</v>
      </c>
      <c r="K80" s="84">
        <v>246922364.56</v>
      </c>
      <c r="L80" s="85">
        <f t="shared" si="14"/>
        <v>564621692.0096</v>
      </c>
      <c r="M80" s="78"/>
      <c r="N80" s="89"/>
      <c r="O80" s="86">
        <v>19</v>
      </c>
      <c r="P80" s="89"/>
      <c r="Q80" s="84" t="s">
        <v>275</v>
      </c>
      <c r="R80" s="84">
        <v>320117928.1</v>
      </c>
      <c r="S80" s="88">
        <v>0</v>
      </c>
      <c r="T80" s="84">
        <v>72570968.29</v>
      </c>
      <c r="U80" s="84">
        <v>11780666.8919</v>
      </c>
      <c r="V80" s="84">
        <f t="shared" si="12"/>
        <v>5890333.44595</v>
      </c>
      <c r="W80" s="84">
        <f t="shared" si="13"/>
        <v>5890333.44595</v>
      </c>
      <c r="X80" s="84">
        <v>233535979.89</v>
      </c>
      <c r="Y80" s="85">
        <f t="shared" si="8"/>
        <v>632115209.72595</v>
      </c>
    </row>
    <row r="81" ht="24.95" customHeight="1" spans="1:25">
      <c r="A81" s="82"/>
      <c r="B81" s="89"/>
      <c r="C81" s="79">
        <v>3</v>
      </c>
      <c r="D81" s="84" t="s">
        <v>276</v>
      </c>
      <c r="E81" s="84">
        <v>258664275.19</v>
      </c>
      <c r="F81" s="84">
        <v>0</v>
      </c>
      <c r="G81" s="84">
        <v>58639380.26</v>
      </c>
      <c r="H81" s="84">
        <v>9519109.6636</v>
      </c>
      <c r="I81" s="84">
        <v>0</v>
      </c>
      <c r="J81" s="84">
        <f t="shared" si="16"/>
        <v>9519109.6636</v>
      </c>
      <c r="K81" s="84">
        <v>252184731.01</v>
      </c>
      <c r="L81" s="85">
        <f t="shared" si="14"/>
        <v>579007496.1236</v>
      </c>
      <c r="M81" s="78"/>
      <c r="N81" s="89"/>
      <c r="O81" s="86">
        <v>20</v>
      </c>
      <c r="P81" s="89"/>
      <c r="Q81" s="84" t="s">
        <v>277</v>
      </c>
      <c r="R81" s="84">
        <v>245988496.66</v>
      </c>
      <c r="S81" s="88">
        <v>0</v>
      </c>
      <c r="T81" s="84">
        <v>55765772</v>
      </c>
      <c r="U81" s="84">
        <v>9052628.0598</v>
      </c>
      <c r="V81" s="84">
        <f t="shared" si="12"/>
        <v>4526314.0299</v>
      </c>
      <c r="W81" s="84">
        <f t="shared" si="13"/>
        <v>4526314.0299</v>
      </c>
      <c r="X81" s="84">
        <v>214685985.26</v>
      </c>
      <c r="Y81" s="85">
        <f t="shared" si="8"/>
        <v>520966567.9499</v>
      </c>
    </row>
    <row r="82" ht="24.95" customHeight="1" spans="1:25">
      <c r="A82" s="82"/>
      <c r="B82" s="89"/>
      <c r="C82" s="79">
        <v>4</v>
      </c>
      <c r="D82" s="84" t="s">
        <v>278</v>
      </c>
      <c r="E82" s="84">
        <v>312646238.52</v>
      </c>
      <c r="F82" s="84">
        <v>0</v>
      </c>
      <c r="G82" s="84">
        <v>70877130.81</v>
      </c>
      <c r="H82" s="84">
        <v>11505701.0799</v>
      </c>
      <c r="I82" s="84">
        <v>0</v>
      </c>
      <c r="J82" s="84">
        <f t="shared" si="16"/>
        <v>11505701.0799</v>
      </c>
      <c r="K82" s="84">
        <v>296116617.51</v>
      </c>
      <c r="L82" s="85">
        <f t="shared" si="14"/>
        <v>691145687.9199</v>
      </c>
      <c r="M82" s="78"/>
      <c r="N82" s="91"/>
      <c r="O82" s="86">
        <v>21</v>
      </c>
      <c r="P82" s="91"/>
      <c r="Q82" s="84" t="s">
        <v>279</v>
      </c>
      <c r="R82" s="84">
        <v>293820435.25</v>
      </c>
      <c r="S82" s="88">
        <v>0</v>
      </c>
      <c r="T82" s="84">
        <v>66609307.44</v>
      </c>
      <c r="U82" s="84">
        <v>10812892.2809</v>
      </c>
      <c r="V82" s="84">
        <f t="shared" si="12"/>
        <v>5406446.14045</v>
      </c>
      <c r="W82" s="84">
        <f t="shared" si="13"/>
        <v>5406446.14045</v>
      </c>
      <c r="X82" s="84">
        <v>239258639.95</v>
      </c>
      <c r="Y82" s="85">
        <f t="shared" si="8"/>
        <v>605094828.78045</v>
      </c>
    </row>
    <row r="83" ht="24.95" customHeight="1" spans="1:25">
      <c r="A83" s="82"/>
      <c r="B83" s="89"/>
      <c r="C83" s="79">
        <v>5</v>
      </c>
      <c r="D83" s="84" t="s">
        <v>280</v>
      </c>
      <c r="E83" s="84">
        <v>237444646.64</v>
      </c>
      <c r="F83" s="84">
        <v>0</v>
      </c>
      <c r="G83" s="84">
        <v>53828874.96</v>
      </c>
      <c r="H83" s="84">
        <v>8738205.6479</v>
      </c>
      <c r="I83" s="84">
        <v>0</v>
      </c>
      <c r="J83" s="84">
        <f t="shared" si="16"/>
        <v>8738205.6479</v>
      </c>
      <c r="K83" s="84">
        <v>231707643.3</v>
      </c>
      <c r="L83" s="85">
        <f t="shared" si="14"/>
        <v>531719370.5479</v>
      </c>
      <c r="M83" s="78"/>
      <c r="N83" s="79"/>
      <c r="O83" s="93" t="s">
        <v>281</v>
      </c>
      <c r="P83" s="100"/>
      <c r="Q83" s="94"/>
      <c r="R83" s="94">
        <f t="shared" ref="R83:Y83" si="17">SUM(R62:R82)</f>
        <v>6056237355.32</v>
      </c>
      <c r="S83" s="88">
        <v>0</v>
      </c>
      <c r="T83" s="94">
        <f t="shared" si="17"/>
        <v>1372953435.35</v>
      </c>
      <c r="U83" s="94">
        <f t="shared" si="17"/>
        <v>222875723.7199</v>
      </c>
      <c r="V83" s="94">
        <f t="shared" si="17"/>
        <v>111437861.85995</v>
      </c>
      <c r="W83" s="94">
        <f t="shared" si="17"/>
        <v>111437861.85995</v>
      </c>
      <c r="X83" s="94">
        <f t="shared" si="17"/>
        <v>4935563762.65</v>
      </c>
      <c r="Y83" s="94">
        <f t="shared" si="17"/>
        <v>12476192415.18</v>
      </c>
    </row>
    <row r="84" ht="24.95" customHeight="1" spans="1:25">
      <c r="A84" s="82"/>
      <c r="B84" s="89"/>
      <c r="C84" s="79">
        <v>6</v>
      </c>
      <c r="D84" s="84" t="s">
        <v>282</v>
      </c>
      <c r="E84" s="84">
        <v>273351735.63</v>
      </c>
      <c r="F84" s="84">
        <v>0</v>
      </c>
      <c r="G84" s="84">
        <v>61969038.28</v>
      </c>
      <c r="H84" s="84">
        <v>10059623.2172</v>
      </c>
      <c r="I84" s="84">
        <v>0</v>
      </c>
      <c r="J84" s="84">
        <f t="shared" si="16"/>
        <v>10059623.2172</v>
      </c>
      <c r="K84" s="84">
        <v>260267143.04</v>
      </c>
      <c r="L84" s="85">
        <f t="shared" si="14"/>
        <v>605647540.1672</v>
      </c>
      <c r="M84" s="78"/>
      <c r="N84" s="83">
        <v>22</v>
      </c>
      <c r="O84" s="101">
        <v>1</v>
      </c>
      <c r="P84" s="82" t="s">
        <v>105</v>
      </c>
      <c r="Q84" s="102" t="s">
        <v>283</v>
      </c>
      <c r="R84" s="84">
        <v>313842404.24</v>
      </c>
      <c r="S84" s="88">
        <v>0</v>
      </c>
      <c r="T84" s="103">
        <v>71148302.45</v>
      </c>
      <c r="U84" s="84">
        <v>11549721.2006</v>
      </c>
      <c r="V84" s="84">
        <f t="shared" ref="V84:V104" si="18">U84/2</f>
        <v>5774860.6003</v>
      </c>
      <c r="W84" s="84">
        <f t="shared" ref="W84:W104" si="19">U84-V84</f>
        <v>5774860.6003</v>
      </c>
      <c r="X84" s="84">
        <v>258776245.94</v>
      </c>
      <c r="Y84" s="85">
        <f t="shared" si="8"/>
        <v>649541813.2303</v>
      </c>
    </row>
    <row r="85" ht="24.95" customHeight="1" spans="1:25">
      <c r="A85" s="82"/>
      <c r="B85" s="89"/>
      <c r="C85" s="79">
        <v>7</v>
      </c>
      <c r="D85" s="84" t="s">
        <v>284</v>
      </c>
      <c r="E85" s="84">
        <v>253335394.16</v>
      </c>
      <c r="F85" s="84">
        <v>0</v>
      </c>
      <c r="G85" s="84">
        <v>57431319.04</v>
      </c>
      <c r="H85" s="84">
        <v>9323001.396</v>
      </c>
      <c r="I85" s="84">
        <v>0</v>
      </c>
      <c r="J85" s="84">
        <f t="shared" si="16"/>
        <v>9323001.396</v>
      </c>
      <c r="K85" s="84">
        <v>248819954.85</v>
      </c>
      <c r="L85" s="85">
        <f t="shared" si="14"/>
        <v>568909669.446</v>
      </c>
      <c r="M85" s="78"/>
      <c r="N85" s="89"/>
      <c r="O85" s="101">
        <v>2</v>
      </c>
      <c r="P85" s="82"/>
      <c r="Q85" s="102" t="s">
        <v>285</v>
      </c>
      <c r="R85" s="84">
        <v>277507508.71</v>
      </c>
      <c r="S85" s="88">
        <v>0</v>
      </c>
      <c r="T85" s="103">
        <v>62911155.07</v>
      </c>
      <c r="U85" s="84">
        <v>10212559.9133</v>
      </c>
      <c r="V85" s="84">
        <f t="shared" si="18"/>
        <v>5106279.95665</v>
      </c>
      <c r="W85" s="84">
        <f t="shared" si="19"/>
        <v>5106279.95665</v>
      </c>
      <c r="X85" s="84">
        <v>228934499.72</v>
      </c>
      <c r="Y85" s="85">
        <f t="shared" si="8"/>
        <v>574459443.45665</v>
      </c>
    </row>
    <row r="86" ht="24.95" customHeight="1" spans="1:25">
      <c r="A86" s="82"/>
      <c r="B86" s="89"/>
      <c r="C86" s="79">
        <v>8</v>
      </c>
      <c r="D86" s="84" t="s">
        <v>286</v>
      </c>
      <c r="E86" s="84">
        <v>226513320.21</v>
      </c>
      <c r="F86" s="84">
        <v>0</v>
      </c>
      <c r="G86" s="84">
        <v>51350735.26</v>
      </c>
      <c r="H86" s="84">
        <v>8335921.6643</v>
      </c>
      <c r="I86" s="84">
        <v>0</v>
      </c>
      <c r="J86" s="84">
        <f t="shared" si="16"/>
        <v>8335921.6643</v>
      </c>
      <c r="K86" s="84">
        <v>225645367.26</v>
      </c>
      <c r="L86" s="85">
        <f t="shared" si="14"/>
        <v>511845344.3943</v>
      </c>
      <c r="M86" s="78"/>
      <c r="N86" s="89"/>
      <c r="O86" s="101">
        <v>3</v>
      </c>
      <c r="P86" s="82"/>
      <c r="Q86" s="102" t="s">
        <v>287</v>
      </c>
      <c r="R86" s="84">
        <v>350227924.53</v>
      </c>
      <c r="S86" s="88">
        <v>0</v>
      </c>
      <c r="T86" s="103">
        <v>79396926.5</v>
      </c>
      <c r="U86" s="84">
        <v>12888745.5308</v>
      </c>
      <c r="V86" s="84">
        <f t="shared" si="18"/>
        <v>6444372.7654</v>
      </c>
      <c r="W86" s="84">
        <f t="shared" si="19"/>
        <v>6444372.7654</v>
      </c>
      <c r="X86" s="84">
        <v>283120621.91</v>
      </c>
      <c r="Y86" s="85">
        <f t="shared" si="8"/>
        <v>719189845.7054</v>
      </c>
    </row>
    <row r="87" ht="24.95" customHeight="1" spans="1:25">
      <c r="A87" s="82"/>
      <c r="B87" s="89"/>
      <c r="C87" s="79">
        <v>9</v>
      </c>
      <c r="D87" s="84" t="s">
        <v>288</v>
      </c>
      <c r="E87" s="84">
        <v>251585502.76</v>
      </c>
      <c r="F87" s="84">
        <v>0</v>
      </c>
      <c r="G87" s="84">
        <v>57034617.37</v>
      </c>
      <c r="H87" s="84">
        <v>9258603.6039</v>
      </c>
      <c r="I87" s="84">
        <v>0</v>
      </c>
      <c r="J87" s="84">
        <f t="shared" si="16"/>
        <v>9258603.6039</v>
      </c>
      <c r="K87" s="84">
        <v>248753077.77</v>
      </c>
      <c r="L87" s="85">
        <f t="shared" si="14"/>
        <v>566631801.5039</v>
      </c>
      <c r="M87" s="78"/>
      <c r="N87" s="89"/>
      <c r="O87" s="101">
        <v>4</v>
      </c>
      <c r="P87" s="82"/>
      <c r="Q87" s="102" t="s">
        <v>289</v>
      </c>
      <c r="R87" s="84">
        <v>277306883.71</v>
      </c>
      <c r="S87" s="88">
        <v>0</v>
      </c>
      <c r="T87" s="103">
        <v>62865673.24</v>
      </c>
      <c r="U87" s="84">
        <v>10205176.7084</v>
      </c>
      <c r="V87" s="84">
        <f t="shared" si="18"/>
        <v>5102588.3542</v>
      </c>
      <c r="W87" s="84">
        <f t="shared" si="19"/>
        <v>5102588.3542</v>
      </c>
      <c r="X87" s="84">
        <v>235537022.97</v>
      </c>
      <c r="Y87" s="85">
        <f t="shared" si="8"/>
        <v>580812168.2742</v>
      </c>
    </row>
    <row r="88" ht="24.95" customHeight="1" spans="1:25">
      <c r="A88" s="82"/>
      <c r="B88" s="89"/>
      <c r="C88" s="79">
        <v>10</v>
      </c>
      <c r="D88" s="84" t="s">
        <v>290</v>
      </c>
      <c r="E88" s="84">
        <v>398017334.63</v>
      </c>
      <c r="F88" s="84">
        <v>0</v>
      </c>
      <c r="G88" s="84">
        <v>90230820.7</v>
      </c>
      <c r="H88" s="84">
        <v>14647444.6597</v>
      </c>
      <c r="I88" s="84">
        <v>0</v>
      </c>
      <c r="J88" s="84">
        <f t="shared" si="16"/>
        <v>14647444.6597</v>
      </c>
      <c r="K88" s="84">
        <v>350582577.28</v>
      </c>
      <c r="L88" s="85">
        <f t="shared" si="14"/>
        <v>853478177.2697</v>
      </c>
      <c r="M88" s="78"/>
      <c r="N88" s="89"/>
      <c r="O88" s="101">
        <v>5</v>
      </c>
      <c r="P88" s="82"/>
      <c r="Q88" s="102" t="s">
        <v>291</v>
      </c>
      <c r="R88" s="84">
        <v>379164643.85</v>
      </c>
      <c r="S88" s="88">
        <v>0</v>
      </c>
      <c r="T88" s="103">
        <v>85956901.92</v>
      </c>
      <c r="U88" s="84">
        <v>13953646.3731</v>
      </c>
      <c r="V88" s="84">
        <f t="shared" si="18"/>
        <v>6976823.18655</v>
      </c>
      <c r="W88" s="84">
        <f t="shared" si="19"/>
        <v>6976823.18655</v>
      </c>
      <c r="X88" s="84">
        <v>280489999.1</v>
      </c>
      <c r="Y88" s="85">
        <f t="shared" si="8"/>
        <v>752588368.05655</v>
      </c>
    </row>
    <row r="89" ht="24.95" customHeight="1" spans="1:25">
      <c r="A89" s="82"/>
      <c r="B89" s="89"/>
      <c r="C89" s="79">
        <v>11</v>
      </c>
      <c r="D89" s="84" t="s">
        <v>292</v>
      </c>
      <c r="E89" s="84">
        <v>276622528.22</v>
      </c>
      <c r="F89" s="84">
        <v>0</v>
      </c>
      <c r="G89" s="84">
        <v>62710529.35</v>
      </c>
      <c r="H89" s="84">
        <v>10179991.7272</v>
      </c>
      <c r="I89" s="84">
        <v>0</v>
      </c>
      <c r="J89" s="84">
        <f t="shared" si="16"/>
        <v>10179991.7272</v>
      </c>
      <c r="K89" s="84">
        <v>267229083.85</v>
      </c>
      <c r="L89" s="85">
        <f t="shared" si="14"/>
        <v>616742133.1472</v>
      </c>
      <c r="M89" s="78"/>
      <c r="N89" s="89"/>
      <c r="O89" s="101">
        <v>6</v>
      </c>
      <c r="P89" s="82"/>
      <c r="Q89" s="102" t="s">
        <v>293</v>
      </c>
      <c r="R89" s="84">
        <v>294803285.55</v>
      </c>
      <c r="S89" s="88">
        <v>0</v>
      </c>
      <c r="T89" s="103">
        <v>66832120.32</v>
      </c>
      <c r="U89" s="84">
        <v>10849062.1761</v>
      </c>
      <c r="V89" s="84">
        <f t="shared" si="18"/>
        <v>5424531.08805</v>
      </c>
      <c r="W89" s="84">
        <f t="shared" si="19"/>
        <v>5424531.08805</v>
      </c>
      <c r="X89" s="84">
        <v>231104455.3</v>
      </c>
      <c r="Y89" s="85">
        <f t="shared" si="8"/>
        <v>598164392.25805</v>
      </c>
    </row>
    <row r="90" ht="24.95" customHeight="1" spans="1:25">
      <c r="A90" s="82"/>
      <c r="B90" s="89"/>
      <c r="C90" s="79">
        <v>12</v>
      </c>
      <c r="D90" s="84" t="s">
        <v>294</v>
      </c>
      <c r="E90" s="84">
        <v>338198813.98</v>
      </c>
      <c r="F90" s="84">
        <v>0</v>
      </c>
      <c r="G90" s="84">
        <v>76669918.34</v>
      </c>
      <c r="H90" s="84">
        <v>12446061.9695</v>
      </c>
      <c r="I90" s="84">
        <v>0</v>
      </c>
      <c r="J90" s="84">
        <f t="shared" si="16"/>
        <v>12446061.9695</v>
      </c>
      <c r="K90" s="84">
        <v>302526355.44</v>
      </c>
      <c r="L90" s="85">
        <f t="shared" si="14"/>
        <v>729841149.7295</v>
      </c>
      <c r="M90" s="78"/>
      <c r="N90" s="89"/>
      <c r="O90" s="101">
        <v>7</v>
      </c>
      <c r="P90" s="82"/>
      <c r="Q90" s="102" t="s">
        <v>295</v>
      </c>
      <c r="R90" s="84">
        <v>247366729.73</v>
      </c>
      <c r="S90" s="88">
        <v>0</v>
      </c>
      <c r="T90" s="103">
        <v>56078218.45</v>
      </c>
      <c r="U90" s="84">
        <v>9103348.4453</v>
      </c>
      <c r="V90" s="84">
        <f t="shared" si="18"/>
        <v>4551674.22265</v>
      </c>
      <c r="W90" s="84">
        <f t="shared" si="19"/>
        <v>4551674.22265</v>
      </c>
      <c r="X90" s="84">
        <v>213053623.02</v>
      </c>
      <c r="Y90" s="85">
        <f t="shared" si="8"/>
        <v>521050245.42265</v>
      </c>
    </row>
    <row r="91" ht="24.95" customHeight="1" spans="1:25">
      <c r="A91" s="82"/>
      <c r="B91" s="89"/>
      <c r="C91" s="79">
        <v>13</v>
      </c>
      <c r="D91" s="84" t="s">
        <v>296</v>
      </c>
      <c r="E91" s="84">
        <v>248489805.28</v>
      </c>
      <c r="F91" s="84">
        <v>0</v>
      </c>
      <c r="G91" s="84">
        <v>56332820.49</v>
      </c>
      <c r="H91" s="84">
        <v>9144678.7732</v>
      </c>
      <c r="I91" s="84">
        <v>0</v>
      </c>
      <c r="J91" s="84">
        <f t="shared" si="16"/>
        <v>9144678.7732</v>
      </c>
      <c r="K91" s="84">
        <v>245104354.25</v>
      </c>
      <c r="L91" s="85">
        <f t="shared" si="14"/>
        <v>559071658.7932</v>
      </c>
      <c r="M91" s="78"/>
      <c r="N91" s="89"/>
      <c r="O91" s="101">
        <v>8</v>
      </c>
      <c r="P91" s="82"/>
      <c r="Q91" s="102" t="s">
        <v>297</v>
      </c>
      <c r="R91" s="84">
        <v>289864741.11</v>
      </c>
      <c r="S91" s="88">
        <v>0</v>
      </c>
      <c r="T91" s="103">
        <v>65712548.69</v>
      </c>
      <c r="U91" s="84">
        <v>10667318.694</v>
      </c>
      <c r="V91" s="84">
        <f t="shared" si="18"/>
        <v>5333659.347</v>
      </c>
      <c r="W91" s="84">
        <f t="shared" si="19"/>
        <v>5333659.347</v>
      </c>
      <c r="X91" s="84">
        <v>238536030.1</v>
      </c>
      <c r="Y91" s="85">
        <f t="shared" si="8"/>
        <v>599446979.247</v>
      </c>
    </row>
    <row r="92" ht="24.95" customHeight="1" spans="1:25">
      <c r="A92" s="82"/>
      <c r="B92" s="89"/>
      <c r="C92" s="79">
        <v>14</v>
      </c>
      <c r="D92" s="84" t="s">
        <v>298</v>
      </c>
      <c r="E92" s="84">
        <v>246379120.55</v>
      </c>
      <c r="F92" s="84">
        <v>0</v>
      </c>
      <c r="G92" s="84">
        <v>55854326.72</v>
      </c>
      <c r="H92" s="84">
        <v>9067003.4183</v>
      </c>
      <c r="I92" s="84">
        <v>0</v>
      </c>
      <c r="J92" s="84">
        <f t="shared" si="16"/>
        <v>9067003.4183</v>
      </c>
      <c r="K92" s="84">
        <v>248505744.68</v>
      </c>
      <c r="L92" s="85">
        <f t="shared" si="14"/>
        <v>559806195.3683</v>
      </c>
      <c r="M92" s="78"/>
      <c r="N92" s="89"/>
      <c r="O92" s="101">
        <v>9</v>
      </c>
      <c r="P92" s="82"/>
      <c r="Q92" s="102" t="s">
        <v>299</v>
      </c>
      <c r="R92" s="84">
        <v>284271477.13</v>
      </c>
      <c r="S92" s="88">
        <v>0</v>
      </c>
      <c r="T92" s="103">
        <v>64444551.66</v>
      </c>
      <c r="U92" s="84">
        <v>10461480.8636</v>
      </c>
      <c r="V92" s="84">
        <f t="shared" si="18"/>
        <v>5230740.4318</v>
      </c>
      <c r="W92" s="84">
        <f t="shared" si="19"/>
        <v>5230740.4318</v>
      </c>
      <c r="X92" s="84">
        <v>228040812.78</v>
      </c>
      <c r="Y92" s="85">
        <f t="shared" ref="Y92:Y155" si="20">R92+S92+T92+W92+X92</f>
        <v>581987582.0018</v>
      </c>
    </row>
    <row r="93" ht="24.95" customHeight="1" spans="1:25">
      <c r="A93" s="82"/>
      <c r="B93" s="89"/>
      <c r="C93" s="79">
        <v>15</v>
      </c>
      <c r="D93" s="84" t="s">
        <v>300</v>
      </c>
      <c r="E93" s="84">
        <v>295708894.58</v>
      </c>
      <c r="F93" s="84">
        <v>0</v>
      </c>
      <c r="G93" s="84">
        <v>67037422.55</v>
      </c>
      <c r="H93" s="84">
        <v>10882389.514</v>
      </c>
      <c r="I93" s="84">
        <v>0</v>
      </c>
      <c r="J93" s="84">
        <f t="shared" si="16"/>
        <v>10882389.514</v>
      </c>
      <c r="K93" s="84">
        <v>276933731.96</v>
      </c>
      <c r="L93" s="85">
        <f t="shared" si="14"/>
        <v>650562438.604</v>
      </c>
      <c r="M93" s="78"/>
      <c r="N93" s="89"/>
      <c r="O93" s="101">
        <v>10</v>
      </c>
      <c r="P93" s="82"/>
      <c r="Q93" s="102" t="s">
        <v>301</v>
      </c>
      <c r="R93" s="84">
        <v>300539446.09</v>
      </c>
      <c r="S93" s="88">
        <v>0</v>
      </c>
      <c r="T93" s="103">
        <v>68132512.11</v>
      </c>
      <c r="U93" s="84">
        <v>11060158.746</v>
      </c>
      <c r="V93" s="84">
        <f t="shared" si="18"/>
        <v>5530079.373</v>
      </c>
      <c r="W93" s="84">
        <f t="shared" si="19"/>
        <v>5530079.373</v>
      </c>
      <c r="X93" s="84">
        <v>237574345.24</v>
      </c>
      <c r="Y93" s="85">
        <f t="shared" si="20"/>
        <v>611776382.813</v>
      </c>
    </row>
    <row r="94" ht="24.95" customHeight="1" spans="1:25">
      <c r="A94" s="82"/>
      <c r="B94" s="89"/>
      <c r="C94" s="79">
        <v>16</v>
      </c>
      <c r="D94" s="84" t="s">
        <v>302</v>
      </c>
      <c r="E94" s="84">
        <v>282558216.55</v>
      </c>
      <c r="F94" s="84">
        <v>0</v>
      </c>
      <c r="G94" s="84">
        <v>64056154.23</v>
      </c>
      <c r="H94" s="84">
        <v>10398431.1234</v>
      </c>
      <c r="I94" s="84">
        <v>0</v>
      </c>
      <c r="J94" s="84">
        <f t="shared" si="16"/>
        <v>10398431.1234</v>
      </c>
      <c r="K94" s="84">
        <v>272532921.56</v>
      </c>
      <c r="L94" s="85">
        <f t="shared" si="14"/>
        <v>629545723.4634</v>
      </c>
      <c r="M94" s="78"/>
      <c r="N94" s="89"/>
      <c r="O94" s="101">
        <v>11</v>
      </c>
      <c r="P94" s="82"/>
      <c r="Q94" s="102" t="s">
        <v>105</v>
      </c>
      <c r="R94" s="84">
        <v>264561455.08</v>
      </c>
      <c r="S94" s="88">
        <v>0</v>
      </c>
      <c r="T94" s="103">
        <v>59976275.25</v>
      </c>
      <c r="U94" s="84">
        <v>9736131.9098</v>
      </c>
      <c r="V94" s="84">
        <f t="shared" si="18"/>
        <v>4868065.9549</v>
      </c>
      <c r="W94" s="84">
        <f t="shared" si="19"/>
        <v>4868065.9549</v>
      </c>
      <c r="X94" s="84">
        <v>226535518.19</v>
      </c>
      <c r="Y94" s="85">
        <f t="shared" si="20"/>
        <v>555941314.4749</v>
      </c>
    </row>
    <row r="95" ht="24.95" customHeight="1" spans="1:25">
      <c r="A95" s="82"/>
      <c r="B95" s="89"/>
      <c r="C95" s="79">
        <v>17</v>
      </c>
      <c r="D95" s="84" t="s">
        <v>303</v>
      </c>
      <c r="E95" s="84">
        <v>236705738.53</v>
      </c>
      <c r="F95" s="84">
        <v>0</v>
      </c>
      <c r="G95" s="84">
        <v>53661363.95</v>
      </c>
      <c r="H95" s="84">
        <v>8711013.0742</v>
      </c>
      <c r="I95" s="84">
        <v>0</v>
      </c>
      <c r="J95" s="84">
        <f t="shared" si="16"/>
        <v>8711013.0742</v>
      </c>
      <c r="K95" s="84">
        <v>236315809.99</v>
      </c>
      <c r="L95" s="85">
        <f t="shared" si="14"/>
        <v>535393925.5442</v>
      </c>
      <c r="M95" s="78"/>
      <c r="N95" s="89"/>
      <c r="O95" s="101">
        <v>12</v>
      </c>
      <c r="P95" s="82"/>
      <c r="Q95" s="102" t="s">
        <v>304</v>
      </c>
      <c r="R95" s="84">
        <v>337767535.73</v>
      </c>
      <c r="S95" s="88">
        <v>0</v>
      </c>
      <c r="T95" s="103">
        <v>76572147.24</v>
      </c>
      <c r="U95" s="84">
        <v>12430190.4891</v>
      </c>
      <c r="V95" s="84">
        <f t="shared" si="18"/>
        <v>6215095.24455</v>
      </c>
      <c r="W95" s="84">
        <f t="shared" si="19"/>
        <v>6215095.24455</v>
      </c>
      <c r="X95" s="84">
        <v>256185973.55</v>
      </c>
      <c r="Y95" s="85">
        <f t="shared" si="20"/>
        <v>676740751.76455</v>
      </c>
    </row>
    <row r="96" ht="24.95" customHeight="1" spans="1:25">
      <c r="A96" s="82"/>
      <c r="B96" s="89"/>
      <c r="C96" s="79">
        <v>18</v>
      </c>
      <c r="D96" s="84" t="s">
        <v>305</v>
      </c>
      <c r="E96" s="84">
        <v>245270256.22</v>
      </c>
      <c r="F96" s="84">
        <v>0</v>
      </c>
      <c r="G96" s="84">
        <v>55602946.37</v>
      </c>
      <c r="H96" s="84">
        <v>9026196.0778</v>
      </c>
      <c r="I96" s="84">
        <v>0</v>
      </c>
      <c r="J96" s="84">
        <f t="shared" si="16"/>
        <v>9026196.0778</v>
      </c>
      <c r="K96" s="84">
        <v>240694577.1</v>
      </c>
      <c r="L96" s="85">
        <f t="shared" si="14"/>
        <v>550593975.7678</v>
      </c>
      <c r="M96" s="78"/>
      <c r="N96" s="89"/>
      <c r="O96" s="101">
        <v>13</v>
      </c>
      <c r="P96" s="82"/>
      <c r="Q96" s="102" t="s">
        <v>306</v>
      </c>
      <c r="R96" s="84">
        <v>222946732.06</v>
      </c>
      <c r="S96" s="88">
        <v>0</v>
      </c>
      <c r="T96" s="103">
        <v>50542187.12</v>
      </c>
      <c r="U96" s="84">
        <v>8204667.5755</v>
      </c>
      <c r="V96" s="84">
        <f t="shared" si="18"/>
        <v>4102333.78775</v>
      </c>
      <c r="W96" s="84">
        <f t="shared" si="19"/>
        <v>4102333.78775</v>
      </c>
      <c r="X96" s="84">
        <v>199686427.65</v>
      </c>
      <c r="Y96" s="85">
        <f t="shared" si="20"/>
        <v>477277680.61775</v>
      </c>
    </row>
    <row r="97" ht="24.95" customHeight="1" spans="1:25">
      <c r="A97" s="82"/>
      <c r="B97" s="89"/>
      <c r="C97" s="79">
        <v>19</v>
      </c>
      <c r="D97" s="84" t="s">
        <v>307</v>
      </c>
      <c r="E97" s="84">
        <v>264871051.22</v>
      </c>
      <c r="F97" s="84">
        <v>0</v>
      </c>
      <c r="G97" s="84">
        <v>60046460.92</v>
      </c>
      <c r="H97" s="84">
        <v>9747525.3644</v>
      </c>
      <c r="I97" s="84">
        <v>0</v>
      </c>
      <c r="J97" s="84">
        <f t="shared" si="16"/>
        <v>9747525.3644</v>
      </c>
      <c r="K97" s="84">
        <v>254048695.95</v>
      </c>
      <c r="L97" s="85">
        <f t="shared" si="14"/>
        <v>588713733.4544</v>
      </c>
      <c r="M97" s="78"/>
      <c r="N97" s="89"/>
      <c r="O97" s="101">
        <v>14</v>
      </c>
      <c r="P97" s="82"/>
      <c r="Q97" s="102" t="s">
        <v>308</v>
      </c>
      <c r="R97" s="84">
        <v>324131072.8</v>
      </c>
      <c r="S97" s="88">
        <v>0</v>
      </c>
      <c r="T97" s="103">
        <v>73480751.13</v>
      </c>
      <c r="U97" s="84">
        <v>11928354.7178</v>
      </c>
      <c r="V97" s="84">
        <f t="shared" si="18"/>
        <v>5964177.3589</v>
      </c>
      <c r="W97" s="84">
        <f t="shared" si="19"/>
        <v>5964177.3589</v>
      </c>
      <c r="X97" s="84">
        <v>255030756.15</v>
      </c>
      <c r="Y97" s="85">
        <f t="shared" si="20"/>
        <v>658606757.4389</v>
      </c>
    </row>
    <row r="98" ht="24.95" customHeight="1" spans="1:25">
      <c r="A98" s="82"/>
      <c r="B98" s="89"/>
      <c r="C98" s="79">
        <v>20</v>
      </c>
      <c r="D98" s="84" t="s">
        <v>309</v>
      </c>
      <c r="E98" s="84">
        <v>268042806.65</v>
      </c>
      <c r="F98" s="84">
        <v>0</v>
      </c>
      <c r="G98" s="84">
        <v>60765500.19</v>
      </c>
      <c r="H98" s="84">
        <v>9864249.2047</v>
      </c>
      <c r="I98" s="84">
        <v>0</v>
      </c>
      <c r="J98" s="84">
        <f t="shared" si="16"/>
        <v>9864249.2047</v>
      </c>
      <c r="K98" s="84">
        <v>259575581.78</v>
      </c>
      <c r="L98" s="85">
        <f t="shared" si="14"/>
        <v>598248137.8247</v>
      </c>
      <c r="M98" s="78"/>
      <c r="N98" s="89"/>
      <c r="O98" s="101">
        <v>15</v>
      </c>
      <c r="P98" s="82"/>
      <c r="Q98" s="102" t="s">
        <v>310</v>
      </c>
      <c r="R98" s="84">
        <v>216441885.2</v>
      </c>
      <c r="S98" s="88">
        <v>0</v>
      </c>
      <c r="T98" s="103">
        <v>49067533.58</v>
      </c>
      <c r="U98" s="84">
        <v>7965282.5634</v>
      </c>
      <c r="V98" s="84">
        <f t="shared" si="18"/>
        <v>3982641.2817</v>
      </c>
      <c r="W98" s="84">
        <f t="shared" si="19"/>
        <v>3982641.2817</v>
      </c>
      <c r="X98" s="84">
        <v>198036917.68</v>
      </c>
      <c r="Y98" s="85">
        <f t="shared" si="20"/>
        <v>467528977.7417</v>
      </c>
    </row>
    <row r="99" ht="24.95" customHeight="1" spans="1:25">
      <c r="A99" s="82"/>
      <c r="B99" s="91"/>
      <c r="C99" s="79">
        <v>21</v>
      </c>
      <c r="D99" s="84" t="s">
        <v>311</v>
      </c>
      <c r="E99" s="84">
        <v>257360566.37</v>
      </c>
      <c r="F99" s="84">
        <v>0</v>
      </c>
      <c r="G99" s="84">
        <v>58343828.52</v>
      </c>
      <c r="H99" s="84">
        <v>9471131.8467</v>
      </c>
      <c r="I99" s="84">
        <v>0</v>
      </c>
      <c r="J99" s="84">
        <f t="shared" si="16"/>
        <v>9471131.8467</v>
      </c>
      <c r="K99" s="84">
        <v>252413756.98</v>
      </c>
      <c r="L99" s="85">
        <f t="shared" si="14"/>
        <v>577589283.7167</v>
      </c>
      <c r="M99" s="78"/>
      <c r="N99" s="89"/>
      <c r="O99" s="101">
        <v>16</v>
      </c>
      <c r="P99" s="82"/>
      <c r="Q99" s="102" t="s">
        <v>312</v>
      </c>
      <c r="R99" s="84">
        <v>313791405.92</v>
      </c>
      <c r="S99" s="88">
        <v>0</v>
      </c>
      <c r="T99" s="103">
        <v>71136741.09</v>
      </c>
      <c r="U99" s="84">
        <v>11547844.4105</v>
      </c>
      <c r="V99" s="84">
        <f t="shared" si="18"/>
        <v>5773922.20525</v>
      </c>
      <c r="W99" s="84">
        <f t="shared" si="19"/>
        <v>5773922.20525</v>
      </c>
      <c r="X99" s="84">
        <v>257956161.14</v>
      </c>
      <c r="Y99" s="85">
        <f t="shared" si="20"/>
        <v>648658230.35525</v>
      </c>
    </row>
    <row r="100" ht="24.95" customHeight="1" spans="1:25">
      <c r="A100" s="79"/>
      <c r="B100" s="92" t="s">
        <v>313</v>
      </c>
      <c r="C100" s="93"/>
      <c r="D100" s="94"/>
      <c r="E100" s="94">
        <f t="shared" ref="E100:L100" si="21">SUM(E79:E99)</f>
        <v>5805542124.14</v>
      </c>
      <c r="F100" s="84">
        <v>0</v>
      </c>
      <c r="G100" s="94">
        <f t="shared" si="21"/>
        <v>1316120643.17</v>
      </c>
      <c r="H100" s="94">
        <f t="shared" si="21"/>
        <v>213649883.0194</v>
      </c>
      <c r="I100" s="94">
        <f t="shared" si="21"/>
        <v>0</v>
      </c>
      <c r="J100" s="94">
        <f t="shared" si="21"/>
        <v>213649883.0194</v>
      </c>
      <c r="K100" s="94">
        <f t="shared" si="21"/>
        <v>5544817492.19</v>
      </c>
      <c r="L100" s="94">
        <f t="shared" si="21"/>
        <v>12880130142.5194</v>
      </c>
      <c r="M100" s="78"/>
      <c r="N100" s="89"/>
      <c r="O100" s="101">
        <v>17</v>
      </c>
      <c r="P100" s="82"/>
      <c r="Q100" s="102" t="s">
        <v>314</v>
      </c>
      <c r="R100" s="84">
        <v>392446991.87</v>
      </c>
      <c r="S100" s="88">
        <v>0</v>
      </c>
      <c r="T100" s="103">
        <v>88968019.92</v>
      </c>
      <c r="U100" s="84">
        <v>14442450.3537</v>
      </c>
      <c r="V100" s="84">
        <f t="shared" si="18"/>
        <v>7221225.17685</v>
      </c>
      <c r="W100" s="84">
        <f t="shared" si="19"/>
        <v>7221225.17685</v>
      </c>
      <c r="X100" s="84">
        <v>302887467.61</v>
      </c>
      <c r="Y100" s="85">
        <f t="shared" si="20"/>
        <v>791523704.57685</v>
      </c>
    </row>
    <row r="101" ht="24.95" customHeight="1" spans="1:25">
      <c r="A101" s="82">
        <v>5</v>
      </c>
      <c r="B101" s="83" t="s">
        <v>315</v>
      </c>
      <c r="C101" s="79">
        <v>1</v>
      </c>
      <c r="D101" s="84" t="s">
        <v>316</v>
      </c>
      <c r="E101" s="84">
        <v>433937738.16</v>
      </c>
      <c r="F101" s="84">
        <v>0</v>
      </c>
      <c r="G101" s="84">
        <v>98374002.43</v>
      </c>
      <c r="H101" s="84">
        <v>15969352.2179</v>
      </c>
      <c r="I101" s="84">
        <v>0</v>
      </c>
      <c r="J101" s="84">
        <f t="shared" ref="J101:J120" si="22">H101-I101</f>
        <v>15969352.2179</v>
      </c>
      <c r="K101" s="84">
        <v>311814577.33</v>
      </c>
      <c r="L101" s="85">
        <f t="shared" si="14"/>
        <v>860095670.1379</v>
      </c>
      <c r="M101" s="78"/>
      <c r="N101" s="89"/>
      <c r="O101" s="101">
        <v>18</v>
      </c>
      <c r="P101" s="82"/>
      <c r="Q101" s="102" t="s">
        <v>317</v>
      </c>
      <c r="R101" s="84">
        <v>296445238.39</v>
      </c>
      <c r="S101" s="88">
        <v>0</v>
      </c>
      <c r="T101" s="103">
        <v>67204352.23</v>
      </c>
      <c r="U101" s="84">
        <v>10909487.7187</v>
      </c>
      <c r="V101" s="84">
        <f t="shared" si="18"/>
        <v>5454743.85935</v>
      </c>
      <c r="W101" s="84">
        <f t="shared" si="19"/>
        <v>5454743.85935</v>
      </c>
      <c r="X101" s="84">
        <v>243068726.57</v>
      </c>
      <c r="Y101" s="85">
        <f t="shared" si="20"/>
        <v>612173061.04935</v>
      </c>
    </row>
    <row r="102" ht="24.95" customHeight="1" spans="1:25">
      <c r="A102" s="82"/>
      <c r="B102" s="89"/>
      <c r="C102" s="79">
        <v>2</v>
      </c>
      <c r="D102" s="84" t="s">
        <v>88</v>
      </c>
      <c r="E102" s="84">
        <v>524025521.75</v>
      </c>
      <c r="F102" s="84">
        <v>0</v>
      </c>
      <c r="G102" s="84">
        <v>118796968.82</v>
      </c>
      <c r="H102" s="84">
        <v>19284674.7172</v>
      </c>
      <c r="I102" s="84">
        <v>0</v>
      </c>
      <c r="J102" s="84">
        <f t="shared" si="22"/>
        <v>19284674.7172</v>
      </c>
      <c r="K102" s="84">
        <v>373231643.09</v>
      </c>
      <c r="L102" s="85">
        <f t="shared" si="14"/>
        <v>1035338808.3772</v>
      </c>
      <c r="M102" s="78"/>
      <c r="N102" s="89"/>
      <c r="O102" s="101">
        <v>19</v>
      </c>
      <c r="P102" s="82"/>
      <c r="Q102" s="102" t="s">
        <v>318</v>
      </c>
      <c r="R102" s="84">
        <v>280687971.58</v>
      </c>
      <c r="S102" s="88">
        <v>0</v>
      </c>
      <c r="T102" s="103">
        <v>63632168.33</v>
      </c>
      <c r="U102" s="84">
        <v>10329604.1974</v>
      </c>
      <c r="V102" s="84">
        <f t="shared" si="18"/>
        <v>5164802.0987</v>
      </c>
      <c r="W102" s="84">
        <f t="shared" si="19"/>
        <v>5164802.0987</v>
      </c>
      <c r="X102" s="84">
        <v>223734153.35</v>
      </c>
      <c r="Y102" s="85">
        <f t="shared" si="20"/>
        <v>573219095.3587</v>
      </c>
    </row>
    <row r="103" ht="24.95" customHeight="1" spans="1:25">
      <c r="A103" s="82"/>
      <c r="B103" s="89"/>
      <c r="C103" s="79">
        <v>3</v>
      </c>
      <c r="D103" s="84" t="s">
        <v>319</v>
      </c>
      <c r="E103" s="84">
        <v>229180710.32</v>
      </c>
      <c r="F103" s="84">
        <v>0</v>
      </c>
      <c r="G103" s="84">
        <v>51955434.55</v>
      </c>
      <c r="H103" s="84">
        <v>8434084.3462</v>
      </c>
      <c r="I103" s="84">
        <v>0</v>
      </c>
      <c r="J103" s="84">
        <f t="shared" si="22"/>
        <v>8434084.3462</v>
      </c>
      <c r="K103" s="84">
        <v>220200831.16</v>
      </c>
      <c r="L103" s="85">
        <f t="shared" si="14"/>
        <v>509771060.3762</v>
      </c>
      <c r="M103" s="78"/>
      <c r="N103" s="89"/>
      <c r="O103" s="101">
        <v>20</v>
      </c>
      <c r="P103" s="82"/>
      <c r="Q103" s="102" t="s">
        <v>320</v>
      </c>
      <c r="R103" s="84">
        <v>300965366.78</v>
      </c>
      <c r="S103" s="88">
        <v>0</v>
      </c>
      <c r="T103" s="103">
        <v>68229068.64</v>
      </c>
      <c r="U103" s="84">
        <v>11075833.0626</v>
      </c>
      <c r="V103" s="84">
        <f t="shared" si="18"/>
        <v>5537916.5313</v>
      </c>
      <c r="W103" s="84">
        <f t="shared" si="19"/>
        <v>5537916.5313</v>
      </c>
      <c r="X103" s="84">
        <v>238910765.89</v>
      </c>
      <c r="Y103" s="85">
        <f t="shared" si="20"/>
        <v>613643117.8413</v>
      </c>
    </row>
    <row r="104" ht="24.95" customHeight="1" spans="1:25">
      <c r="A104" s="82"/>
      <c r="B104" s="89"/>
      <c r="C104" s="79">
        <v>4</v>
      </c>
      <c r="D104" s="84" t="s">
        <v>321</v>
      </c>
      <c r="E104" s="84">
        <v>270854154.59</v>
      </c>
      <c r="F104" s="84">
        <v>0</v>
      </c>
      <c r="G104" s="84">
        <v>61402834.83</v>
      </c>
      <c r="H104" s="84">
        <v>9967709.6825</v>
      </c>
      <c r="I104" s="84">
        <v>0</v>
      </c>
      <c r="J104" s="84">
        <f t="shared" si="22"/>
        <v>9967709.6825</v>
      </c>
      <c r="K104" s="84">
        <v>245123563.06</v>
      </c>
      <c r="L104" s="85">
        <f t="shared" si="14"/>
        <v>587348262.1625</v>
      </c>
      <c r="M104" s="78"/>
      <c r="N104" s="91"/>
      <c r="O104" s="101">
        <v>21</v>
      </c>
      <c r="P104" s="82"/>
      <c r="Q104" s="102" t="s">
        <v>322</v>
      </c>
      <c r="R104" s="84">
        <v>294484217.08</v>
      </c>
      <c r="S104" s="88">
        <v>0</v>
      </c>
      <c r="T104" s="103">
        <v>66759787.27</v>
      </c>
      <c r="U104" s="84">
        <v>10837320.1305</v>
      </c>
      <c r="V104" s="84">
        <f t="shared" si="18"/>
        <v>5418660.06525</v>
      </c>
      <c r="W104" s="84">
        <f t="shared" si="19"/>
        <v>5418660.06525</v>
      </c>
      <c r="X104" s="84">
        <v>235595680.55</v>
      </c>
      <c r="Y104" s="85">
        <f t="shared" si="20"/>
        <v>602258344.96525</v>
      </c>
    </row>
    <row r="105" ht="24.95" customHeight="1" spans="1:25">
      <c r="A105" s="82"/>
      <c r="B105" s="89"/>
      <c r="C105" s="79">
        <v>5</v>
      </c>
      <c r="D105" s="84" t="s">
        <v>323</v>
      </c>
      <c r="E105" s="84">
        <v>343589649.66</v>
      </c>
      <c r="F105" s="84">
        <v>0</v>
      </c>
      <c r="G105" s="84">
        <v>77892024.73</v>
      </c>
      <c r="H105" s="84">
        <v>12644450.2316</v>
      </c>
      <c r="I105" s="84">
        <v>0</v>
      </c>
      <c r="J105" s="84">
        <f t="shared" si="22"/>
        <v>12644450.2316</v>
      </c>
      <c r="K105" s="84">
        <v>282737247.28</v>
      </c>
      <c r="L105" s="85">
        <f t="shared" si="14"/>
        <v>716863371.9016</v>
      </c>
      <c r="M105" s="78"/>
      <c r="N105" s="79"/>
      <c r="O105" s="93" t="s">
        <v>324</v>
      </c>
      <c r="P105" s="100"/>
      <c r="Q105" s="94"/>
      <c r="R105" s="94">
        <f t="shared" ref="R105:Y105" si="23">SUM(R84:R104)</f>
        <v>6259564917.14</v>
      </c>
      <c r="S105" s="88">
        <v>0</v>
      </c>
      <c r="T105" s="94">
        <f t="shared" si="23"/>
        <v>1419047942.21</v>
      </c>
      <c r="U105" s="94">
        <f t="shared" si="23"/>
        <v>230358385.7802</v>
      </c>
      <c r="V105" s="94">
        <f t="shared" si="23"/>
        <v>115179192.8901</v>
      </c>
      <c r="W105" s="94">
        <f t="shared" si="23"/>
        <v>115179192.8901</v>
      </c>
      <c r="X105" s="94">
        <f t="shared" si="23"/>
        <v>5072796204.41</v>
      </c>
      <c r="Y105" s="94">
        <f t="shared" si="23"/>
        <v>12866588256.6501</v>
      </c>
    </row>
    <row r="106" ht="24.95" customHeight="1" spans="1:25">
      <c r="A106" s="82"/>
      <c r="B106" s="89"/>
      <c r="C106" s="79">
        <v>6</v>
      </c>
      <c r="D106" s="84" t="s">
        <v>325</v>
      </c>
      <c r="E106" s="84">
        <v>227519830.42</v>
      </c>
      <c r="F106" s="84">
        <v>0</v>
      </c>
      <c r="G106" s="84">
        <v>51578911.87</v>
      </c>
      <c r="H106" s="84">
        <v>8372962.2687</v>
      </c>
      <c r="I106" s="84">
        <v>0</v>
      </c>
      <c r="J106" s="84">
        <f t="shared" si="22"/>
        <v>8372962.2687</v>
      </c>
      <c r="K106" s="84">
        <v>222340897.54</v>
      </c>
      <c r="L106" s="85">
        <f t="shared" si="14"/>
        <v>509812602.0987</v>
      </c>
      <c r="M106" s="78"/>
      <c r="N106" s="83">
        <v>23</v>
      </c>
      <c r="O106" s="101">
        <v>1</v>
      </c>
      <c r="P106" s="82" t="s">
        <v>106</v>
      </c>
      <c r="Q106" s="102" t="s">
        <v>326</v>
      </c>
      <c r="R106" s="84">
        <v>254332031.87</v>
      </c>
      <c r="S106" s="88">
        <v>0</v>
      </c>
      <c r="T106" s="84">
        <v>57657257.53</v>
      </c>
      <c r="U106" s="84">
        <v>9359678.6819</v>
      </c>
      <c r="V106" s="84">
        <f t="shared" ref="V106:V121" si="24">U106/2</f>
        <v>4679839.34095</v>
      </c>
      <c r="W106" s="84">
        <f t="shared" ref="W106:W121" si="25">U106-V106</f>
        <v>4679839.34095</v>
      </c>
      <c r="X106" s="84">
        <v>251909654.6</v>
      </c>
      <c r="Y106" s="85">
        <f t="shared" si="20"/>
        <v>568578783.34095</v>
      </c>
    </row>
    <row r="107" ht="24.95" customHeight="1" spans="1:25">
      <c r="A107" s="82"/>
      <c r="B107" s="89"/>
      <c r="C107" s="79">
        <v>7</v>
      </c>
      <c r="D107" s="84" t="s">
        <v>327</v>
      </c>
      <c r="E107" s="84">
        <v>362978748.67</v>
      </c>
      <c r="F107" s="84">
        <v>0</v>
      </c>
      <c r="G107" s="84">
        <v>82287547.65</v>
      </c>
      <c r="H107" s="84">
        <v>13357988.8894</v>
      </c>
      <c r="I107" s="84">
        <v>0</v>
      </c>
      <c r="J107" s="84">
        <f t="shared" si="22"/>
        <v>13357988.8894</v>
      </c>
      <c r="K107" s="84">
        <v>295735684.71</v>
      </c>
      <c r="L107" s="85">
        <f t="shared" si="14"/>
        <v>754359969.9194</v>
      </c>
      <c r="M107" s="78"/>
      <c r="N107" s="89"/>
      <c r="O107" s="101">
        <v>2</v>
      </c>
      <c r="P107" s="82"/>
      <c r="Q107" s="102" t="s">
        <v>328</v>
      </c>
      <c r="R107" s="84">
        <v>418234282.41</v>
      </c>
      <c r="S107" s="88">
        <v>0</v>
      </c>
      <c r="T107" s="84">
        <v>94814017.53</v>
      </c>
      <c r="U107" s="84">
        <v>15391448.9982</v>
      </c>
      <c r="V107" s="84">
        <f t="shared" si="24"/>
        <v>7695724.4991</v>
      </c>
      <c r="W107" s="84">
        <f t="shared" si="25"/>
        <v>7695724.4991</v>
      </c>
      <c r="X107" s="84">
        <v>282928661.5</v>
      </c>
      <c r="Y107" s="85">
        <f t="shared" si="20"/>
        <v>803672685.9391</v>
      </c>
    </row>
    <row r="108" ht="24.95" customHeight="1" spans="1:25">
      <c r="A108" s="82"/>
      <c r="B108" s="89"/>
      <c r="C108" s="79">
        <v>8</v>
      </c>
      <c r="D108" s="84" t="s">
        <v>329</v>
      </c>
      <c r="E108" s="84">
        <v>366416468.08</v>
      </c>
      <c r="F108" s="84">
        <v>0</v>
      </c>
      <c r="G108" s="84">
        <v>83066881.15</v>
      </c>
      <c r="H108" s="84">
        <v>13484500.4768</v>
      </c>
      <c r="I108" s="84">
        <v>0</v>
      </c>
      <c r="J108" s="84">
        <f t="shared" si="22"/>
        <v>13484500.4768</v>
      </c>
      <c r="K108" s="84">
        <v>282315436.01</v>
      </c>
      <c r="L108" s="85">
        <f t="shared" si="14"/>
        <v>745283285.7168</v>
      </c>
      <c r="M108" s="78"/>
      <c r="N108" s="89"/>
      <c r="O108" s="101">
        <v>3</v>
      </c>
      <c r="P108" s="82"/>
      <c r="Q108" s="102" t="s">
        <v>330</v>
      </c>
      <c r="R108" s="84">
        <v>320550324.54</v>
      </c>
      <c r="S108" s="88">
        <v>0</v>
      </c>
      <c r="T108" s="84">
        <v>72668992.88</v>
      </c>
      <c r="U108" s="84">
        <v>11796579.5227</v>
      </c>
      <c r="V108" s="84">
        <f t="shared" si="24"/>
        <v>5898289.76135</v>
      </c>
      <c r="W108" s="84">
        <f t="shared" si="25"/>
        <v>5898289.76135</v>
      </c>
      <c r="X108" s="84">
        <v>279943478.11</v>
      </c>
      <c r="Y108" s="85">
        <f t="shared" si="20"/>
        <v>679061085.29135</v>
      </c>
    </row>
    <row r="109" ht="24.95" customHeight="1" spans="1:25">
      <c r="A109" s="82"/>
      <c r="B109" s="89"/>
      <c r="C109" s="79">
        <v>9</v>
      </c>
      <c r="D109" s="84" t="s">
        <v>331</v>
      </c>
      <c r="E109" s="84">
        <v>257733428.83</v>
      </c>
      <c r="F109" s="84">
        <v>0</v>
      </c>
      <c r="G109" s="84">
        <v>58428356.71</v>
      </c>
      <c r="H109" s="84">
        <v>9484853.5663</v>
      </c>
      <c r="I109" s="84">
        <v>0</v>
      </c>
      <c r="J109" s="84">
        <f t="shared" si="22"/>
        <v>9484853.5663</v>
      </c>
      <c r="K109" s="84">
        <v>247382812.61</v>
      </c>
      <c r="L109" s="85">
        <f t="shared" si="14"/>
        <v>573029451.7163</v>
      </c>
      <c r="M109" s="78"/>
      <c r="N109" s="89"/>
      <c r="O109" s="101">
        <v>4</v>
      </c>
      <c r="P109" s="82"/>
      <c r="Q109" s="102" t="s">
        <v>96</v>
      </c>
      <c r="R109" s="84">
        <v>195208016.58</v>
      </c>
      <c r="S109" s="88">
        <v>0</v>
      </c>
      <c r="T109" s="84">
        <v>44253800.05</v>
      </c>
      <c r="U109" s="84">
        <v>7183854.4987</v>
      </c>
      <c r="V109" s="84">
        <f t="shared" si="24"/>
        <v>3591927.24935</v>
      </c>
      <c r="W109" s="84">
        <f t="shared" si="25"/>
        <v>3591927.24935</v>
      </c>
      <c r="X109" s="84">
        <v>225164429.02</v>
      </c>
      <c r="Y109" s="85">
        <f t="shared" si="20"/>
        <v>468218172.89935</v>
      </c>
    </row>
    <row r="110" ht="24.95" customHeight="1" spans="1:25">
      <c r="A110" s="82"/>
      <c r="B110" s="89"/>
      <c r="C110" s="79">
        <v>10</v>
      </c>
      <c r="D110" s="84" t="s">
        <v>332</v>
      </c>
      <c r="E110" s="84">
        <v>295179994.75</v>
      </c>
      <c r="F110" s="84">
        <v>0</v>
      </c>
      <c r="G110" s="84">
        <v>66917520.57</v>
      </c>
      <c r="H110" s="84">
        <v>10862925.4597</v>
      </c>
      <c r="I110" s="84">
        <v>0</v>
      </c>
      <c r="J110" s="84">
        <f t="shared" si="22"/>
        <v>10862925.4597</v>
      </c>
      <c r="K110" s="84">
        <v>274666790.93</v>
      </c>
      <c r="L110" s="85">
        <f t="shared" si="14"/>
        <v>647627231.7097</v>
      </c>
      <c r="M110" s="78"/>
      <c r="N110" s="89"/>
      <c r="O110" s="101">
        <v>5</v>
      </c>
      <c r="P110" s="82"/>
      <c r="Q110" s="102" t="s">
        <v>333</v>
      </c>
      <c r="R110" s="84">
        <v>338706280.3</v>
      </c>
      <c r="S110" s="88">
        <v>0</v>
      </c>
      <c r="T110" s="84">
        <v>76784961.33</v>
      </c>
      <c r="U110" s="84">
        <v>12464737.2489</v>
      </c>
      <c r="V110" s="84">
        <f t="shared" si="24"/>
        <v>6232368.62445</v>
      </c>
      <c r="W110" s="84">
        <f t="shared" si="25"/>
        <v>6232368.62445</v>
      </c>
      <c r="X110" s="84">
        <v>281652019.24</v>
      </c>
      <c r="Y110" s="85">
        <f t="shared" si="20"/>
        <v>703375629.49445</v>
      </c>
    </row>
    <row r="111" ht="24.95" customHeight="1" spans="1:25">
      <c r="A111" s="82"/>
      <c r="B111" s="89"/>
      <c r="C111" s="79">
        <v>11</v>
      </c>
      <c r="D111" s="84" t="s">
        <v>334</v>
      </c>
      <c r="E111" s="84">
        <v>228400946.59</v>
      </c>
      <c r="F111" s="84">
        <v>0</v>
      </c>
      <c r="G111" s="84">
        <v>51778661.54</v>
      </c>
      <c r="H111" s="84">
        <v>8405388.2439</v>
      </c>
      <c r="I111" s="84">
        <v>0</v>
      </c>
      <c r="J111" s="84">
        <f t="shared" si="22"/>
        <v>8405388.2439</v>
      </c>
      <c r="K111" s="84">
        <v>232779699.01</v>
      </c>
      <c r="L111" s="85">
        <f t="shared" si="14"/>
        <v>521364695.3839</v>
      </c>
      <c r="M111" s="78"/>
      <c r="N111" s="89"/>
      <c r="O111" s="101">
        <v>6</v>
      </c>
      <c r="P111" s="82"/>
      <c r="Q111" s="102" t="s">
        <v>335</v>
      </c>
      <c r="R111" s="84">
        <v>291113740.2</v>
      </c>
      <c r="S111" s="88">
        <v>0</v>
      </c>
      <c r="T111" s="84">
        <v>65995697.7</v>
      </c>
      <c r="U111" s="84">
        <v>10713283.1368</v>
      </c>
      <c r="V111" s="84">
        <f t="shared" si="24"/>
        <v>5356641.5684</v>
      </c>
      <c r="W111" s="84">
        <f t="shared" si="25"/>
        <v>5356641.5684</v>
      </c>
      <c r="X111" s="84">
        <v>281004918.16</v>
      </c>
      <c r="Y111" s="85">
        <f t="shared" si="20"/>
        <v>643470997.6284</v>
      </c>
    </row>
    <row r="112" ht="24.95" customHeight="1" spans="1:25">
      <c r="A112" s="82"/>
      <c r="B112" s="89"/>
      <c r="C112" s="79">
        <v>12</v>
      </c>
      <c r="D112" s="84" t="s">
        <v>336</v>
      </c>
      <c r="E112" s="84">
        <v>353702666.18</v>
      </c>
      <c r="F112" s="84">
        <v>0</v>
      </c>
      <c r="G112" s="84">
        <v>80184652.97</v>
      </c>
      <c r="H112" s="84">
        <v>13016619.5744</v>
      </c>
      <c r="I112" s="84">
        <v>0</v>
      </c>
      <c r="J112" s="84">
        <f t="shared" si="22"/>
        <v>13016619.5744</v>
      </c>
      <c r="K112" s="84">
        <v>299315663.08</v>
      </c>
      <c r="L112" s="85">
        <f t="shared" si="14"/>
        <v>746219601.8044</v>
      </c>
      <c r="M112" s="78"/>
      <c r="N112" s="89"/>
      <c r="O112" s="101">
        <v>7</v>
      </c>
      <c r="P112" s="82"/>
      <c r="Q112" s="102" t="s">
        <v>337</v>
      </c>
      <c r="R112" s="84">
        <v>294251136.65</v>
      </c>
      <c r="S112" s="88">
        <v>0</v>
      </c>
      <c r="T112" s="84">
        <v>66706947.76</v>
      </c>
      <c r="U112" s="84">
        <v>10828742.5323</v>
      </c>
      <c r="V112" s="84">
        <f t="shared" si="24"/>
        <v>5414371.26615</v>
      </c>
      <c r="W112" s="84">
        <f t="shared" si="25"/>
        <v>5414371.26615</v>
      </c>
      <c r="X112" s="84">
        <v>282641725.22</v>
      </c>
      <c r="Y112" s="85">
        <f t="shared" si="20"/>
        <v>649014180.89615</v>
      </c>
    </row>
    <row r="113" ht="24.95" customHeight="1" spans="1:25">
      <c r="A113" s="82"/>
      <c r="B113" s="89"/>
      <c r="C113" s="79">
        <v>13</v>
      </c>
      <c r="D113" s="84" t="s">
        <v>338</v>
      </c>
      <c r="E113" s="84">
        <v>290903562.98</v>
      </c>
      <c r="F113" s="84">
        <v>0</v>
      </c>
      <c r="G113" s="84">
        <v>65948050.37</v>
      </c>
      <c r="H113" s="84">
        <v>10705548.4004</v>
      </c>
      <c r="I113" s="84">
        <v>0</v>
      </c>
      <c r="J113" s="84">
        <f t="shared" si="22"/>
        <v>10705548.4004</v>
      </c>
      <c r="K113" s="84">
        <v>243889139.29</v>
      </c>
      <c r="L113" s="85">
        <f t="shared" si="14"/>
        <v>611446301.0404</v>
      </c>
      <c r="M113" s="78"/>
      <c r="N113" s="89"/>
      <c r="O113" s="101">
        <v>8</v>
      </c>
      <c r="P113" s="82"/>
      <c r="Q113" s="102" t="s">
        <v>339</v>
      </c>
      <c r="R113" s="84">
        <v>346986647.83</v>
      </c>
      <c r="S113" s="88">
        <v>0</v>
      </c>
      <c r="T113" s="84">
        <v>78662126.7</v>
      </c>
      <c r="U113" s="84">
        <v>12769463.2358</v>
      </c>
      <c r="V113" s="84">
        <f t="shared" si="24"/>
        <v>6384731.6179</v>
      </c>
      <c r="W113" s="84">
        <f t="shared" si="25"/>
        <v>6384731.6179</v>
      </c>
      <c r="X113" s="84">
        <v>340916315.71</v>
      </c>
      <c r="Y113" s="85">
        <f t="shared" si="20"/>
        <v>772949821.8579</v>
      </c>
    </row>
    <row r="114" ht="24.95" customHeight="1" spans="1:25">
      <c r="A114" s="82"/>
      <c r="B114" s="89"/>
      <c r="C114" s="79">
        <v>14</v>
      </c>
      <c r="D114" s="84" t="s">
        <v>340</v>
      </c>
      <c r="E114" s="84">
        <v>339683891.16</v>
      </c>
      <c r="F114" s="84">
        <v>0</v>
      </c>
      <c r="G114" s="84">
        <v>77006586.42</v>
      </c>
      <c r="H114" s="84">
        <v>12500714.3273</v>
      </c>
      <c r="I114" s="84">
        <v>0</v>
      </c>
      <c r="J114" s="84">
        <f t="shared" si="22"/>
        <v>12500714.3273</v>
      </c>
      <c r="K114" s="84">
        <v>287179528.94</v>
      </c>
      <c r="L114" s="85">
        <f t="shared" si="14"/>
        <v>716370720.8473</v>
      </c>
      <c r="M114" s="78"/>
      <c r="N114" s="89"/>
      <c r="O114" s="101">
        <v>9</v>
      </c>
      <c r="P114" s="82"/>
      <c r="Q114" s="102" t="s">
        <v>341</v>
      </c>
      <c r="R114" s="84">
        <v>250848597.56</v>
      </c>
      <c r="S114" s="88">
        <v>0</v>
      </c>
      <c r="T114" s="84">
        <v>56867560.43</v>
      </c>
      <c r="U114" s="84">
        <v>9231484.7395</v>
      </c>
      <c r="V114" s="84">
        <f t="shared" si="24"/>
        <v>4615742.36975</v>
      </c>
      <c r="W114" s="84">
        <f t="shared" si="25"/>
        <v>4615742.36975</v>
      </c>
      <c r="X114" s="84">
        <v>260194565.93</v>
      </c>
      <c r="Y114" s="85">
        <f t="shared" si="20"/>
        <v>572526466.28975</v>
      </c>
    </row>
    <row r="115" ht="24.95" customHeight="1" spans="1:25">
      <c r="A115" s="82"/>
      <c r="B115" s="89"/>
      <c r="C115" s="79">
        <v>15</v>
      </c>
      <c r="D115" s="84" t="s">
        <v>342</v>
      </c>
      <c r="E115" s="84">
        <v>435297393.36</v>
      </c>
      <c r="F115" s="84">
        <v>0</v>
      </c>
      <c r="G115" s="84">
        <v>98682237.26</v>
      </c>
      <c r="H115" s="84">
        <v>16019388.9187</v>
      </c>
      <c r="I115" s="84">
        <v>0</v>
      </c>
      <c r="J115" s="84">
        <f t="shared" si="22"/>
        <v>16019388.9187</v>
      </c>
      <c r="K115" s="84">
        <v>333397565.26</v>
      </c>
      <c r="L115" s="85">
        <f t="shared" si="14"/>
        <v>883396584.7987</v>
      </c>
      <c r="M115" s="78"/>
      <c r="N115" s="89"/>
      <c r="O115" s="101">
        <v>10</v>
      </c>
      <c r="P115" s="82"/>
      <c r="Q115" s="102" t="s">
        <v>343</v>
      </c>
      <c r="R115" s="84">
        <v>333585258.91</v>
      </c>
      <c r="S115" s="88">
        <v>0</v>
      </c>
      <c r="T115" s="84">
        <v>75624022.03</v>
      </c>
      <c r="U115" s="84">
        <v>12276278.4283</v>
      </c>
      <c r="V115" s="84">
        <f t="shared" si="24"/>
        <v>6138139.21415</v>
      </c>
      <c r="W115" s="84">
        <f t="shared" si="25"/>
        <v>6138139.21415</v>
      </c>
      <c r="X115" s="84">
        <v>251061175.07</v>
      </c>
      <c r="Y115" s="85">
        <f t="shared" si="20"/>
        <v>666408595.22415</v>
      </c>
    </row>
    <row r="116" ht="24.95" customHeight="1" spans="1:25">
      <c r="A116" s="82"/>
      <c r="B116" s="89"/>
      <c r="C116" s="79">
        <v>16</v>
      </c>
      <c r="D116" s="84" t="s">
        <v>344</v>
      </c>
      <c r="E116" s="84">
        <v>326333811.36</v>
      </c>
      <c r="F116" s="84">
        <v>0</v>
      </c>
      <c r="G116" s="84">
        <v>73980113.57</v>
      </c>
      <c r="H116" s="84">
        <v>12009417.7479</v>
      </c>
      <c r="I116" s="84">
        <v>0</v>
      </c>
      <c r="J116" s="84">
        <f t="shared" si="22"/>
        <v>12009417.7479</v>
      </c>
      <c r="K116" s="84">
        <v>276167975.77</v>
      </c>
      <c r="L116" s="85">
        <f t="shared" si="14"/>
        <v>688491318.4479</v>
      </c>
      <c r="M116" s="78"/>
      <c r="N116" s="89"/>
      <c r="O116" s="101">
        <v>11</v>
      </c>
      <c r="P116" s="82"/>
      <c r="Q116" s="102" t="s">
        <v>345</v>
      </c>
      <c r="R116" s="84">
        <v>264442826.76</v>
      </c>
      <c r="S116" s="88">
        <v>0</v>
      </c>
      <c r="T116" s="84">
        <v>59949382.12</v>
      </c>
      <c r="U116" s="84">
        <v>9731766.2666</v>
      </c>
      <c r="V116" s="84">
        <f t="shared" si="24"/>
        <v>4865883.1333</v>
      </c>
      <c r="W116" s="84">
        <f t="shared" si="25"/>
        <v>4865883.1333</v>
      </c>
      <c r="X116" s="84">
        <v>245317966.19</v>
      </c>
      <c r="Y116" s="85">
        <f t="shared" si="20"/>
        <v>574576058.2033</v>
      </c>
    </row>
    <row r="117" ht="24.95" customHeight="1" spans="1:25">
      <c r="A117" s="82"/>
      <c r="B117" s="89"/>
      <c r="C117" s="79">
        <v>17</v>
      </c>
      <c r="D117" s="84" t="s">
        <v>346</v>
      </c>
      <c r="E117" s="84">
        <v>320974325.66</v>
      </c>
      <c r="F117" s="84">
        <v>0</v>
      </c>
      <c r="G117" s="84">
        <v>72765114.25</v>
      </c>
      <c r="H117" s="84">
        <v>11812183.1973</v>
      </c>
      <c r="I117" s="84">
        <v>0</v>
      </c>
      <c r="J117" s="84">
        <f t="shared" si="22"/>
        <v>11812183.1973</v>
      </c>
      <c r="K117" s="84">
        <v>270927652.6</v>
      </c>
      <c r="L117" s="85">
        <f t="shared" si="14"/>
        <v>676479275.7073</v>
      </c>
      <c r="M117" s="78"/>
      <c r="N117" s="89"/>
      <c r="O117" s="101">
        <v>12</v>
      </c>
      <c r="P117" s="82"/>
      <c r="Q117" s="102" t="s">
        <v>347</v>
      </c>
      <c r="R117" s="84">
        <v>234886799.62</v>
      </c>
      <c r="S117" s="88">
        <v>0</v>
      </c>
      <c r="T117" s="84">
        <v>53249009.17</v>
      </c>
      <c r="U117" s="84">
        <v>8644074.2637</v>
      </c>
      <c r="V117" s="84">
        <f t="shared" si="24"/>
        <v>4322037.13185</v>
      </c>
      <c r="W117" s="84">
        <f t="shared" si="25"/>
        <v>4322037.13185</v>
      </c>
      <c r="X117" s="84">
        <v>238175195.74</v>
      </c>
      <c r="Y117" s="85">
        <f t="shared" si="20"/>
        <v>530633041.66185</v>
      </c>
    </row>
    <row r="118" ht="24.95" customHeight="1" spans="1:25">
      <c r="A118" s="82"/>
      <c r="B118" s="89"/>
      <c r="C118" s="79">
        <v>18</v>
      </c>
      <c r="D118" s="84" t="s">
        <v>348</v>
      </c>
      <c r="E118" s="84">
        <v>451389313.49</v>
      </c>
      <c r="F118" s="84">
        <v>0</v>
      </c>
      <c r="G118" s="84">
        <v>102330287.32</v>
      </c>
      <c r="H118" s="84">
        <v>16611588.0241</v>
      </c>
      <c r="I118" s="84">
        <v>0</v>
      </c>
      <c r="J118" s="84">
        <f t="shared" si="22"/>
        <v>16611588.0241</v>
      </c>
      <c r="K118" s="84">
        <v>319653018.8</v>
      </c>
      <c r="L118" s="85">
        <f t="shared" si="14"/>
        <v>889984207.6341</v>
      </c>
      <c r="M118" s="78"/>
      <c r="N118" s="89"/>
      <c r="O118" s="101">
        <v>13</v>
      </c>
      <c r="P118" s="82"/>
      <c r="Q118" s="102" t="s">
        <v>349</v>
      </c>
      <c r="R118" s="84">
        <v>196533739.24</v>
      </c>
      <c r="S118" s="88">
        <v>0</v>
      </c>
      <c r="T118" s="84">
        <v>44554342.34</v>
      </c>
      <c r="U118" s="84">
        <v>7232642.4475</v>
      </c>
      <c r="V118" s="84">
        <f t="shared" si="24"/>
        <v>3616321.22375</v>
      </c>
      <c r="W118" s="84">
        <f t="shared" si="25"/>
        <v>3616321.22375</v>
      </c>
      <c r="X118" s="84">
        <v>226198968.79</v>
      </c>
      <c r="Y118" s="85">
        <f t="shared" si="20"/>
        <v>470903371.59375</v>
      </c>
    </row>
    <row r="119" ht="24.95" customHeight="1" spans="1:25">
      <c r="A119" s="82"/>
      <c r="B119" s="89"/>
      <c r="C119" s="79">
        <v>19</v>
      </c>
      <c r="D119" s="84" t="s">
        <v>350</v>
      </c>
      <c r="E119" s="84">
        <v>251224328.59</v>
      </c>
      <c r="F119" s="84">
        <v>0</v>
      </c>
      <c r="G119" s="84">
        <v>56952738.93</v>
      </c>
      <c r="H119" s="84">
        <v>9245312.0256</v>
      </c>
      <c r="I119" s="84">
        <v>0</v>
      </c>
      <c r="J119" s="84">
        <f t="shared" si="22"/>
        <v>9245312.0256</v>
      </c>
      <c r="K119" s="84">
        <v>231597954.92</v>
      </c>
      <c r="L119" s="85">
        <f t="shared" si="14"/>
        <v>549020334.4656</v>
      </c>
      <c r="M119" s="78"/>
      <c r="N119" s="89"/>
      <c r="O119" s="101">
        <v>14</v>
      </c>
      <c r="P119" s="82"/>
      <c r="Q119" s="102" t="s">
        <v>351</v>
      </c>
      <c r="R119" s="84">
        <v>195700341.62</v>
      </c>
      <c r="S119" s="88">
        <v>0</v>
      </c>
      <c r="T119" s="84">
        <v>44365410.49</v>
      </c>
      <c r="U119" s="84">
        <v>7201972.5633</v>
      </c>
      <c r="V119" s="84">
        <f t="shared" si="24"/>
        <v>3600986.28165</v>
      </c>
      <c r="W119" s="84">
        <f t="shared" si="25"/>
        <v>3600986.28165</v>
      </c>
      <c r="X119" s="84">
        <v>226990658.85</v>
      </c>
      <c r="Y119" s="85">
        <f t="shared" si="20"/>
        <v>470657397.24165</v>
      </c>
    </row>
    <row r="120" ht="24.95" customHeight="1" spans="1:25">
      <c r="A120" s="82"/>
      <c r="B120" s="91"/>
      <c r="C120" s="79">
        <v>20</v>
      </c>
      <c r="D120" s="84" t="s">
        <v>352</v>
      </c>
      <c r="E120" s="84">
        <v>281112670.7</v>
      </c>
      <c r="F120" s="84">
        <v>0</v>
      </c>
      <c r="G120" s="84">
        <v>63728447.93</v>
      </c>
      <c r="H120" s="84">
        <v>10345233.5593</v>
      </c>
      <c r="I120" s="84">
        <v>0</v>
      </c>
      <c r="J120" s="84">
        <f t="shared" si="22"/>
        <v>10345233.5593</v>
      </c>
      <c r="K120" s="84">
        <v>260268044.71</v>
      </c>
      <c r="L120" s="85">
        <f t="shared" si="14"/>
        <v>615454396.8993</v>
      </c>
      <c r="M120" s="78"/>
      <c r="N120" s="89"/>
      <c r="O120" s="101">
        <v>15</v>
      </c>
      <c r="P120" s="82"/>
      <c r="Q120" s="102" t="s">
        <v>353</v>
      </c>
      <c r="R120" s="84">
        <v>223457234.07</v>
      </c>
      <c r="S120" s="88">
        <v>0</v>
      </c>
      <c r="T120" s="84">
        <v>50657918.31</v>
      </c>
      <c r="U120" s="84">
        <v>8223454.5719</v>
      </c>
      <c r="V120" s="84">
        <f t="shared" si="24"/>
        <v>4111727.28595</v>
      </c>
      <c r="W120" s="84">
        <f t="shared" si="25"/>
        <v>4111727.28595</v>
      </c>
      <c r="X120" s="84">
        <v>239885978.54</v>
      </c>
      <c r="Y120" s="85">
        <f t="shared" si="20"/>
        <v>518112858.20595</v>
      </c>
    </row>
    <row r="121" ht="24.95" customHeight="1" spans="1:25">
      <c r="A121" s="79"/>
      <c r="B121" s="92" t="s">
        <v>354</v>
      </c>
      <c r="C121" s="93"/>
      <c r="D121" s="94"/>
      <c r="E121" s="94">
        <f t="shared" ref="E121:L121" si="26">SUM(E101:E120)</f>
        <v>6590439155.3</v>
      </c>
      <c r="F121" s="84">
        <v>0</v>
      </c>
      <c r="G121" s="94">
        <f t="shared" si="26"/>
        <v>1494057373.87</v>
      </c>
      <c r="H121" s="94">
        <f t="shared" si="26"/>
        <v>242534895.8752</v>
      </c>
      <c r="I121" s="94">
        <f t="shared" si="26"/>
        <v>0</v>
      </c>
      <c r="J121" s="94">
        <f t="shared" si="26"/>
        <v>242534895.8752</v>
      </c>
      <c r="K121" s="94">
        <f t="shared" si="26"/>
        <v>5510725726.1</v>
      </c>
      <c r="L121" s="94">
        <f t="shared" si="26"/>
        <v>13837757151.1452</v>
      </c>
      <c r="M121" s="78"/>
      <c r="N121" s="91"/>
      <c r="O121" s="101">
        <v>16</v>
      </c>
      <c r="P121" s="82"/>
      <c r="Q121" s="102" t="s">
        <v>355</v>
      </c>
      <c r="R121" s="84">
        <v>270460578.34</v>
      </c>
      <c r="S121" s="88">
        <v>0</v>
      </c>
      <c r="T121" s="84">
        <v>61313610.81</v>
      </c>
      <c r="U121" s="84">
        <v>9953225.6743</v>
      </c>
      <c r="V121" s="84">
        <f t="shared" si="24"/>
        <v>4976612.83715</v>
      </c>
      <c r="W121" s="84">
        <f t="shared" si="25"/>
        <v>4976612.83715</v>
      </c>
      <c r="X121" s="84">
        <v>246634958.86</v>
      </c>
      <c r="Y121" s="85">
        <f t="shared" si="20"/>
        <v>583385760.84715</v>
      </c>
    </row>
    <row r="122" ht="24.95" customHeight="1" spans="1:25">
      <c r="A122" s="82">
        <v>6</v>
      </c>
      <c r="B122" s="83" t="s">
        <v>356</v>
      </c>
      <c r="C122" s="79">
        <v>1</v>
      </c>
      <c r="D122" s="84" t="s">
        <v>357</v>
      </c>
      <c r="E122" s="84">
        <v>319224311.64</v>
      </c>
      <c r="F122" s="84">
        <v>0</v>
      </c>
      <c r="G122" s="84">
        <v>72368384.79</v>
      </c>
      <c r="H122" s="84">
        <v>11747780.893</v>
      </c>
      <c r="I122" s="84">
        <v>11747780.893</v>
      </c>
      <c r="J122" s="84">
        <f t="shared" ref="J122:J129" si="27">H122-I122</f>
        <v>0</v>
      </c>
      <c r="K122" s="84">
        <v>509533945.96</v>
      </c>
      <c r="L122" s="85">
        <f t="shared" si="14"/>
        <v>901126642.39</v>
      </c>
      <c r="M122" s="78"/>
      <c r="N122" s="79"/>
      <c r="O122" s="93" t="s">
        <v>358</v>
      </c>
      <c r="P122" s="100"/>
      <c r="Q122" s="94"/>
      <c r="R122" s="94">
        <f t="shared" ref="R122:Y122" si="28">SUM(R106:R121)</f>
        <v>4429297836.5</v>
      </c>
      <c r="S122" s="88">
        <v>0</v>
      </c>
      <c r="T122" s="94">
        <f t="shared" si="28"/>
        <v>1004125057.18</v>
      </c>
      <c r="U122" s="94">
        <f t="shared" si="28"/>
        <v>163002686.8104</v>
      </c>
      <c r="V122" s="94">
        <f t="shared" si="28"/>
        <v>81501343.4052</v>
      </c>
      <c r="W122" s="94">
        <f t="shared" si="28"/>
        <v>81501343.4052</v>
      </c>
      <c r="X122" s="94">
        <f t="shared" si="28"/>
        <v>4160620669.53</v>
      </c>
      <c r="Y122" s="94">
        <f t="shared" si="28"/>
        <v>9675544906.6152</v>
      </c>
    </row>
    <row r="123" ht="24.95" customHeight="1" spans="1:25">
      <c r="A123" s="82"/>
      <c r="B123" s="89"/>
      <c r="C123" s="79">
        <v>2</v>
      </c>
      <c r="D123" s="84" t="s">
        <v>359</v>
      </c>
      <c r="E123" s="84">
        <v>366471164.85</v>
      </c>
      <c r="F123" s="84">
        <v>0</v>
      </c>
      <c r="G123" s="84">
        <v>83079280.95</v>
      </c>
      <c r="H123" s="84">
        <v>13486513.3741</v>
      </c>
      <c r="I123" s="84">
        <v>13486513.3741</v>
      </c>
      <c r="J123" s="84">
        <f t="shared" si="27"/>
        <v>0</v>
      </c>
      <c r="K123" s="84">
        <v>541368927.89</v>
      </c>
      <c r="L123" s="85">
        <f t="shared" si="14"/>
        <v>990919373.69</v>
      </c>
      <c r="M123" s="78"/>
      <c r="N123" s="83">
        <v>24</v>
      </c>
      <c r="O123" s="86">
        <v>1</v>
      </c>
      <c r="P123" s="83" t="s">
        <v>107</v>
      </c>
      <c r="Q123" s="84" t="s">
        <v>360</v>
      </c>
      <c r="R123" s="84">
        <v>379540676.14</v>
      </c>
      <c r="S123" s="88">
        <v>0</v>
      </c>
      <c r="T123" s="84">
        <v>86042148.71</v>
      </c>
      <c r="U123" s="84">
        <v>13967484.7456</v>
      </c>
      <c r="V123" s="84">
        <v>0</v>
      </c>
      <c r="W123" s="84">
        <f t="shared" ref="W123:W142" si="29">U123-V123</f>
        <v>13967484.7456</v>
      </c>
      <c r="X123" s="84">
        <v>2228202033.77</v>
      </c>
      <c r="Y123" s="85">
        <f t="shared" si="20"/>
        <v>2707752343.3656</v>
      </c>
    </row>
    <row r="124" ht="24.95" customHeight="1" spans="1:25">
      <c r="A124" s="82"/>
      <c r="B124" s="89"/>
      <c r="C124" s="79">
        <v>3</v>
      </c>
      <c r="D124" s="104" t="s">
        <v>361</v>
      </c>
      <c r="E124" s="84">
        <v>243886949.48</v>
      </c>
      <c r="F124" s="84">
        <v>0</v>
      </c>
      <c r="G124" s="84">
        <v>55289349.72</v>
      </c>
      <c r="H124" s="84">
        <v>8975288.9758</v>
      </c>
      <c r="I124" s="84">
        <v>8975288.9758</v>
      </c>
      <c r="J124" s="84">
        <f t="shared" si="27"/>
        <v>0</v>
      </c>
      <c r="K124" s="84">
        <v>469274320.72</v>
      </c>
      <c r="L124" s="85">
        <f t="shared" si="14"/>
        <v>768450619.92</v>
      </c>
      <c r="M124" s="78"/>
      <c r="N124" s="89"/>
      <c r="O124" s="86">
        <v>2</v>
      </c>
      <c r="P124" s="89"/>
      <c r="Q124" s="104" t="s">
        <v>362</v>
      </c>
      <c r="R124" s="84">
        <v>487849375.69</v>
      </c>
      <c r="S124" s="88">
        <v>0</v>
      </c>
      <c r="T124" s="84">
        <v>110595810.07</v>
      </c>
      <c r="U124" s="84">
        <v>17953355.5729</v>
      </c>
      <c r="V124" s="84">
        <v>0</v>
      </c>
      <c r="W124" s="84">
        <f t="shared" si="29"/>
        <v>17953355.5729</v>
      </c>
      <c r="X124" s="84">
        <v>2311953800.72</v>
      </c>
      <c r="Y124" s="85">
        <f t="shared" si="20"/>
        <v>2928352342.0529</v>
      </c>
    </row>
    <row r="125" ht="24.95" customHeight="1" spans="1:25">
      <c r="A125" s="82"/>
      <c r="B125" s="89"/>
      <c r="C125" s="79">
        <v>4</v>
      </c>
      <c r="D125" s="84" t="s">
        <v>363</v>
      </c>
      <c r="E125" s="84">
        <v>300723626.86</v>
      </c>
      <c r="F125" s="84">
        <v>0</v>
      </c>
      <c r="G125" s="84">
        <v>68174266.03</v>
      </c>
      <c r="H125" s="84">
        <v>11066936.7867</v>
      </c>
      <c r="I125" s="84">
        <v>11066936.7867</v>
      </c>
      <c r="J125" s="84">
        <f t="shared" si="27"/>
        <v>0</v>
      </c>
      <c r="K125" s="84">
        <v>489314652.56</v>
      </c>
      <c r="L125" s="85">
        <f t="shared" si="14"/>
        <v>858212545.45</v>
      </c>
      <c r="M125" s="78"/>
      <c r="N125" s="89"/>
      <c r="O125" s="86">
        <v>3</v>
      </c>
      <c r="P125" s="89"/>
      <c r="Q125" s="84" t="s">
        <v>364</v>
      </c>
      <c r="R125" s="84">
        <v>786750149.09</v>
      </c>
      <c r="S125" s="88">
        <v>0</v>
      </c>
      <c r="T125" s="84">
        <v>178356833.88</v>
      </c>
      <c r="U125" s="84">
        <v>28953209.4892</v>
      </c>
      <c r="V125" s="84">
        <v>0</v>
      </c>
      <c r="W125" s="84">
        <f t="shared" si="29"/>
        <v>28953209.4892</v>
      </c>
      <c r="X125" s="84">
        <v>2533734992.48</v>
      </c>
      <c r="Y125" s="85">
        <f t="shared" si="20"/>
        <v>3527795184.9392</v>
      </c>
    </row>
    <row r="126" ht="24.95" customHeight="1" spans="1:25">
      <c r="A126" s="82"/>
      <c r="B126" s="89"/>
      <c r="C126" s="79">
        <v>5</v>
      </c>
      <c r="D126" s="84" t="s">
        <v>365</v>
      </c>
      <c r="E126" s="84">
        <v>316034313.51</v>
      </c>
      <c r="F126" s="84">
        <v>0</v>
      </c>
      <c r="G126" s="84">
        <v>71645209.88</v>
      </c>
      <c r="H126" s="84">
        <v>11630385.7019</v>
      </c>
      <c r="I126" s="84">
        <v>11630385.7019</v>
      </c>
      <c r="J126" s="84">
        <f t="shared" si="27"/>
        <v>0</v>
      </c>
      <c r="K126" s="84">
        <v>507619916.62</v>
      </c>
      <c r="L126" s="85">
        <f t="shared" si="14"/>
        <v>895299440.01</v>
      </c>
      <c r="M126" s="78"/>
      <c r="N126" s="89"/>
      <c r="O126" s="86">
        <v>4</v>
      </c>
      <c r="P126" s="89"/>
      <c r="Q126" s="84" t="s">
        <v>366</v>
      </c>
      <c r="R126" s="84">
        <v>307496186.49</v>
      </c>
      <c r="S126" s="88">
        <v>0</v>
      </c>
      <c r="T126" s="84">
        <v>69709610.25</v>
      </c>
      <c r="U126" s="84">
        <v>11316173.902</v>
      </c>
      <c r="V126" s="84">
        <v>0</v>
      </c>
      <c r="W126" s="84">
        <f t="shared" si="29"/>
        <v>11316173.902</v>
      </c>
      <c r="X126" s="84">
        <v>2175233522.68</v>
      </c>
      <c r="Y126" s="85">
        <f t="shared" si="20"/>
        <v>2563755493.322</v>
      </c>
    </row>
    <row r="127" ht="24.95" customHeight="1" spans="1:25">
      <c r="A127" s="82"/>
      <c r="B127" s="89"/>
      <c r="C127" s="79">
        <v>6</v>
      </c>
      <c r="D127" s="84" t="s">
        <v>367</v>
      </c>
      <c r="E127" s="84">
        <v>310710789.56</v>
      </c>
      <c r="F127" s="84">
        <v>0</v>
      </c>
      <c r="G127" s="84">
        <v>70438363.11</v>
      </c>
      <c r="H127" s="84">
        <v>11434474.58</v>
      </c>
      <c r="I127" s="84">
        <v>11434474.58</v>
      </c>
      <c r="J127" s="84">
        <f t="shared" si="27"/>
        <v>0</v>
      </c>
      <c r="K127" s="84">
        <v>510317416.49</v>
      </c>
      <c r="L127" s="85">
        <f t="shared" si="14"/>
        <v>891466569.16</v>
      </c>
      <c r="M127" s="78"/>
      <c r="N127" s="89"/>
      <c r="O127" s="86">
        <v>5</v>
      </c>
      <c r="P127" s="89"/>
      <c r="Q127" s="84" t="s">
        <v>368</v>
      </c>
      <c r="R127" s="84">
        <v>258526208.93</v>
      </c>
      <c r="S127" s="88">
        <v>0</v>
      </c>
      <c r="T127" s="84">
        <v>58608080.54</v>
      </c>
      <c r="U127" s="84">
        <v>9514028.6841</v>
      </c>
      <c r="V127" s="84">
        <v>0</v>
      </c>
      <c r="W127" s="84">
        <f t="shared" si="29"/>
        <v>9514028.6841</v>
      </c>
      <c r="X127" s="84">
        <v>2137571642.12</v>
      </c>
      <c r="Y127" s="85">
        <f t="shared" si="20"/>
        <v>2464219960.2741</v>
      </c>
    </row>
    <row r="128" ht="24.95" customHeight="1" spans="1:25">
      <c r="A128" s="82"/>
      <c r="B128" s="89"/>
      <c r="C128" s="79">
        <v>7</v>
      </c>
      <c r="D128" s="84" t="s">
        <v>369</v>
      </c>
      <c r="E128" s="84">
        <v>429268209.13</v>
      </c>
      <c r="F128" s="84">
        <v>0</v>
      </c>
      <c r="G128" s="84">
        <v>97315416.79</v>
      </c>
      <c r="H128" s="84">
        <v>15797508.7776</v>
      </c>
      <c r="I128" s="84">
        <v>15797508.7776</v>
      </c>
      <c r="J128" s="84">
        <f t="shared" si="27"/>
        <v>0</v>
      </c>
      <c r="K128" s="84">
        <v>559734343.95</v>
      </c>
      <c r="L128" s="85">
        <f t="shared" si="14"/>
        <v>1086317969.87</v>
      </c>
      <c r="M128" s="78"/>
      <c r="N128" s="89"/>
      <c r="O128" s="86">
        <v>6</v>
      </c>
      <c r="P128" s="89"/>
      <c r="Q128" s="84" t="s">
        <v>370</v>
      </c>
      <c r="R128" s="84">
        <v>289022763.68</v>
      </c>
      <c r="S128" s="88">
        <v>0</v>
      </c>
      <c r="T128" s="84">
        <v>65521671.79</v>
      </c>
      <c r="U128" s="84">
        <v>10636333.0641</v>
      </c>
      <c r="V128" s="84">
        <v>0</v>
      </c>
      <c r="W128" s="84">
        <f t="shared" si="29"/>
        <v>10636333.0641</v>
      </c>
      <c r="X128" s="84">
        <v>2146437898.3</v>
      </c>
      <c r="Y128" s="85">
        <f t="shared" si="20"/>
        <v>2511618666.8341</v>
      </c>
    </row>
    <row r="129" ht="24.95" customHeight="1" spans="1:25">
      <c r="A129" s="82"/>
      <c r="B129" s="91"/>
      <c r="C129" s="79">
        <v>8</v>
      </c>
      <c r="D129" s="84" t="s">
        <v>371</v>
      </c>
      <c r="E129" s="84">
        <v>396230603.21</v>
      </c>
      <c r="F129" s="84">
        <v>0</v>
      </c>
      <c r="G129" s="84">
        <v>89825767.38</v>
      </c>
      <c r="H129" s="84">
        <v>14581691.1176</v>
      </c>
      <c r="I129" s="84">
        <v>14581691.1176</v>
      </c>
      <c r="J129" s="84">
        <f t="shared" si="27"/>
        <v>0</v>
      </c>
      <c r="K129" s="84">
        <v>572411472.52</v>
      </c>
      <c r="L129" s="85">
        <f t="shared" si="14"/>
        <v>1058467843.11</v>
      </c>
      <c r="M129" s="78"/>
      <c r="N129" s="89"/>
      <c r="O129" s="86">
        <v>7</v>
      </c>
      <c r="P129" s="89"/>
      <c r="Q129" s="84" t="s">
        <v>372</v>
      </c>
      <c r="R129" s="84">
        <v>265367053.31</v>
      </c>
      <c r="S129" s="88">
        <v>0</v>
      </c>
      <c r="T129" s="84">
        <v>60158904.96</v>
      </c>
      <c r="U129" s="84">
        <v>9765778.7482</v>
      </c>
      <c r="V129" s="84">
        <v>0</v>
      </c>
      <c r="W129" s="84">
        <f t="shared" si="29"/>
        <v>9765778.7482</v>
      </c>
      <c r="X129" s="84">
        <v>2124139064.14</v>
      </c>
      <c r="Y129" s="85">
        <f t="shared" si="20"/>
        <v>2459430801.1582</v>
      </c>
    </row>
    <row r="130" ht="24.95" customHeight="1" spans="1:25">
      <c r="A130" s="79"/>
      <c r="B130" s="92" t="s">
        <v>373</v>
      </c>
      <c r="C130" s="93"/>
      <c r="D130" s="94"/>
      <c r="E130" s="94">
        <f t="shared" ref="E130:L130" si="30">SUM(E122:E129)</f>
        <v>2682549968.24</v>
      </c>
      <c r="F130" s="84">
        <v>0</v>
      </c>
      <c r="G130" s="94">
        <f t="shared" si="30"/>
        <v>608136038.65</v>
      </c>
      <c r="H130" s="94">
        <f t="shared" si="30"/>
        <v>98720580.2067</v>
      </c>
      <c r="I130" s="94">
        <f t="shared" si="30"/>
        <v>98720580.2067</v>
      </c>
      <c r="J130" s="94">
        <f t="shared" si="30"/>
        <v>0</v>
      </c>
      <c r="K130" s="94">
        <f t="shared" si="30"/>
        <v>4159574996.71</v>
      </c>
      <c r="L130" s="94">
        <f t="shared" si="30"/>
        <v>7450261003.6</v>
      </c>
      <c r="M130" s="78"/>
      <c r="N130" s="89"/>
      <c r="O130" s="86">
        <v>8</v>
      </c>
      <c r="P130" s="89"/>
      <c r="Q130" s="84" t="s">
        <v>374</v>
      </c>
      <c r="R130" s="84">
        <v>320137118.82</v>
      </c>
      <c r="S130" s="88">
        <v>0</v>
      </c>
      <c r="T130" s="84">
        <v>72575318.85</v>
      </c>
      <c r="U130" s="84">
        <v>11781373.1301</v>
      </c>
      <c r="V130" s="84">
        <v>0</v>
      </c>
      <c r="W130" s="84">
        <f t="shared" si="29"/>
        <v>11781373.1301</v>
      </c>
      <c r="X130" s="84">
        <v>2163882727.14</v>
      </c>
      <c r="Y130" s="85">
        <f t="shared" si="20"/>
        <v>2568376537.9401</v>
      </c>
    </row>
    <row r="131" ht="24.95" customHeight="1" spans="1:25">
      <c r="A131" s="82">
        <v>7</v>
      </c>
      <c r="B131" s="83" t="s">
        <v>375</v>
      </c>
      <c r="C131" s="79">
        <v>1</v>
      </c>
      <c r="D131" s="84" t="s">
        <v>376</v>
      </c>
      <c r="E131" s="84">
        <v>315723867.45</v>
      </c>
      <c r="F131" s="84">
        <v>0</v>
      </c>
      <c r="G131" s="84">
        <v>71574831.53</v>
      </c>
      <c r="H131" s="84">
        <v>11618960.9696</v>
      </c>
      <c r="I131" s="84">
        <f t="shared" ref="I131:I153" si="31">H131/2</f>
        <v>5809480.4848</v>
      </c>
      <c r="J131" s="84">
        <f t="shared" ref="J131:J153" si="32">H131-I131</f>
        <v>5809480.4848</v>
      </c>
      <c r="K131" s="84">
        <v>272321897.55</v>
      </c>
      <c r="L131" s="85">
        <f t="shared" si="14"/>
        <v>665430077.0148</v>
      </c>
      <c r="M131" s="78"/>
      <c r="N131" s="89"/>
      <c r="O131" s="86">
        <v>9</v>
      </c>
      <c r="P131" s="89"/>
      <c r="Q131" s="84" t="s">
        <v>377</v>
      </c>
      <c r="R131" s="84">
        <v>213767262.57</v>
      </c>
      <c r="S131" s="88">
        <v>0</v>
      </c>
      <c r="T131" s="84">
        <v>48461194.68</v>
      </c>
      <c r="U131" s="84">
        <v>7866853.7174</v>
      </c>
      <c r="V131" s="84">
        <v>0</v>
      </c>
      <c r="W131" s="84">
        <f t="shared" si="29"/>
        <v>7866853.7174</v>
      </c>
      <c r="X131" s="84">
        <v>2100254608.16</v>
      </c>
      <c r="Y131" s="85">
        <f t="shared" si="20"/>
        <v>2370349919.1274</v>
      </c>
    </row>
    <row r="132" ht="24.95" customHeight="1" spans="1:25">
      <c r="A132" s="82"/>
      <c r="B132" s="89"/>
      <c r="C132" s="79">
        <v>2</v>
      </c>
      <c r="D132" s="84" t="s">
        <v>378</v>
      </c>
      <c r="E132" s="84">
        <v>278578541.53</v>
      </c>
      <c r="F132" s="84">
        <v>0</v>
      </c>
      <c r="G132" s="84">
        <v>63153959</v>
      </c>
      <c r="H132" s="84">
        <v>10251975.0159</v>
      </c>
      <c r="I132" s="84">
        <f t="shared" si="31"/>
        <v>5125987.50795</v>
      </c>
      <c r="J132" s="84">
        <f t="shared" si="32"/>
        <v>5125987.50795</v>
      </c>
      <c r="K132" s="84">
        <v>248650028.48</v>
      </c>
      <c r="L132" s="85">
        <f t="shared" si="14"/>
        <v>595508516.51795</v>
      </c>
      <c r="M132" s="78"/>
      <c r="N132" s="89"/>
      <c r="O132" s="86">
        <v>10</v>
      </c>
      <c r="P132" s="89"/>
      <c r="Q132" s="84" t="s">
        <v>379</v>
      </c>
      <c r="R132" s="84">
        <v>364494705.31</v>
      </c>
      <c r="S132" s="88">
        <v>0</v>
      </c>
      <c r="T132" s="84">
        <v>82631216.13</v>
      </c>
      <c r="U132" s="84">
        <v>13413777.6432</v>
      </c>
      <c r="V132" s="84">
        <v>0</v>
      </c>
      <c r="W132" s="84">
        <f t="shared" si="29"/>
        <v>13413777.6432</v>
      </c>
      <c r="X132" s="84">
        <v>2216223565.13</v>
      </c>
      <c r="Y132" s="85">
        <f t="shared" si="20"/>
        <v>2676763264.2132</v>
      </c>
    </row>
    <row r="133" ht="24.95" customHeight="1" spans="1:25">
      <c r="A133" s="82"/>
      <c r="B133" s="89"/>
      <c r="C133" s="79">
        <v>3</v>
      </c>
      <c r="D133" s="84" t="s">
        <v>380</v>
      </c>
      <c r="E133" s="84">
        <v>269746851.58</v>
      </c>
      <c r="F133" s="84">
        <v>0</v>
      </c>
      <c r="G133" s="84">
        <v>61151808.43</v>
      </c>
      <c r="H133" s="84">
        <v>9926959.8001</v>
      </c>
      <c r="I133" s="84">
        <f t="shared" si="31"/>
        <v>4963479.90005</v>
      </c>
      <c r="J133" s="84">
        <f t="shared" si="32"/>
        <v>4963479.90005</v>
      </c>
      <c r="K133" s="84">
        <v>241641759.41</v>
      </c>
      <c r="L133" s="85">
        <f t="shared" si="14"/>
        <v>577503899.32005</v>
      </c>
      <c r="M133" s="78"/>
      <c r="N133" s="89"/>
      <c r="O133" s="86">
        <v>11</v>
      </c>
      <c r="P133" s="89"/>
      <c r="Q133" s="84" t="s">
        <v>381</v>
      </c>
      <c r="R133" s="84">
        <v>315087641.22</v>
      </c>
      <c r="S133" s="88">
        <v>0</v>
      </c>
      <c r="T133" s="84">
        <v>71430598.58</v>
      </c>
      <c r="U133" s="84">
        <v>11595547.1942</v>
      </c>
      <c r="V133" s="84">
        <v>0</v>
      </c>
      <c r="W133" s="84">
        <f t="shared" si="29"/>
        <v>11595547.1942</v>
      </c>
      <c r="X133" s="84">
        <v>2173376656.42</v>
      </c>
      <c r="Y133" s="85">
        <f t="shared" si="20"/>
        <v>2571490443.4142</v>
      </c>
    </row>
    <row r="134" ht="24.95" customHeight="1" spans="1:25">
      <c r="A134" s="82"/>
      <c r="B134" s="89"/>
      <c r="C134" s="79">
        <v>4</v>
      </c>
      <c r="D134" s="84" t="s">
        <v>382</v>
      </c>
      <c r="E134" s="84">
        <v>319781366.63</v>
      </c>
      <c r="F134" s="84">
        <v>0</v>
      </c>
      <c r="G134" s="84">
        <v>72494669.56</v>
      </c>
      <c r="H134" s="84">
        <v>11768281.0859</v>
      </c>
      <c r="I134" s="84">
        <f t="shared" si="31"/>
        <v>5884140.54295</v>
      </c>
      <c r="J134" s="84">
        <f t="shared" si="32"/>
        <v>5884140.54295</v>
      </c>
      <c r="K134" s="84">
        <v>281602119.08</v>
      </c>
      <c r="L134" s="85">
        <f t="shared" si="14"/>
        <v>679762295.81295</v>
      </c>
      <c r="M134" s="78"/>
      <c r="N134" s="89"/>
      <c r="O134" s="86">
        <v>12</v>
      </c>
      <c r="P134" s="89"/>
      <c r="Q134" s="84" t="s">
        <v>383</v>
      </c>
      <c r="R134" s="84">
        <v>433229878.58</v>
      </c>
      <c r="S134" s="88">
        <v>0</v>
      </c>
      <c r="T134" s="84">
        <v>98213530.15</v>
      </c>
      <c r="U134" s="84">
        <v>15943302.2617</v>
      </c>
      <c r="V134" s="84">
        <v>0</v>
      </c>
      <c r="W134" s="84">
        <f t="shared" si="29"/>
        <v>15943302.2617</v>
      </c>
      <c r="X134" s="84">
        <v>2256477212.53</v>
      </c>
      <c r="Y134" s="85">
        <f t="shared" si="20"/>
        <v>2803863923.5217</v>
      </c>
    </row>
    <row r="135" ht="24.95" customHeight="1" spans="1:25">
      <c r="A135" s="82"/>
      <c r="B135" s="89"/>
      <c r="C135" s="79">
        <v>5</v>
      </c>
      <c r="D135" s="84" t="s">
        <v>384</v>
      </c>
      <c r="E135" s="84">
        <v>415026425.43</v>
      </c>
      <c r="F135" s="84">
        <v>0</v>
      </c>
      <c r="G135" s="84">
        <v>94086794.01</v>
      </c>
      <c r="H135" s="84">
        <v>15273396.5833</v>
      </c>
      <c r="I135" s="84">
        <f t="shared" si="31"/>
        <v>7636698.29165</v>
      </c>
      <c r="J135" s="84">
        <f t="shared" si="32"/>
        <v>7636698.29165</v>
      </c>
      <c r="K135" s="84">
        <v>339592762.22</v>
      </c>
      <c r="L135" s="85">
        <f t="shared" si="14"/>
        <v>856342679.95165</v>
      </c>
      <c r="M135" s="78"/>
      <c r="N135" s="89"/>
      <c r="O135" s="86">
        <v>13</v>
      </c>
      <c r="P135" s="89"/>
      <c r="Q135" s="84" t="s">
        <v>385</v>
      </c>
      <c r="R135" s="84">
        <v>468726735.66</v>
      </c>
      <c r="S135" s="88">
        <v>0</v>
      </c>
      <c r="T135" s="84">
        <v>106260693.59</v>
      </c>
      <c r="U135" s="84">
        <v>17249622.8775</v>
      </c>
      <c r="V135" s="84">
        <v>0</v>
      </c>
      <c r="W135" s="84">
        <f t="shared" si="29"/>
        <v>17249622.8775</v>
      </c>
      <c r="X135" s="84">
        <v>2304962717.94</v>
      </c>
      <c r="Y135" s="85">
        <f t="shared" si="20"/>
        <v>2897199770.0675</v>
      </c>
    </row>
    <row r="136" ht="24.95" customHeight="1" spans="1:25">
      <c r="A136" s="82"/>
      <c r="B136" s="89"/>
      <c r="C136" s="79">
        <v>6</v>
      </c>
      <c r="D136" s="84" t="s">
        <v>386</v>
      </c>
      <c r="E136" s="84">
        <v>339081791.36</v>
      </c>
      <c r="F136" s="84">
        <v>0</v>
      </c>
      <c r="G136" s="84">
        <v>76870089.96</v>
      </c>
      <c r="H136" s="84">
        <v>12478556.4394</v>
      </c>
      <c r="I136" s="84">
        <f t="shared" si="31"/>
        <v>6239278.2197</v>
      </c>
      <c r="J136" s="84">
        <f t="shared" si="32"/>
        <v>6239278.2197</v>
      </c>
      <c r="K136" s="84">
        <v>277073158.76</v>
      </c>
      <c r="L136" s="85">
        <f t="shared" ref="L136:L199" si="33">E136+F136+G136+J136+K136</f>
        <v>699264318.2997</v>
      </c>
      <c r="M136" s="78"/>
      <c r="N136" s="89"/>
      <c r="O136" s="86">
        <v>14</v>
      </c>
      <c r="P136" s="89"/>
      <c r="Q136" s="84" t="s">
        <v>387</v>
      </c>
      <c r="R136" s="84">
        <v>252322849.22</v>
      </c>
      <c r="S136" s="88">
        <v>0</v>
      </c>
      <c r="T136" s="84">
        <v>57201774.36</v>
      </c>
      <c r="U136" s="84">
        <v>9285738.7072</v>
      </c>
      <c r="V136" s="84">
        <v>0</v>
      </c>
      <c r="W136" s="84">
        <f t="shared" si="29"/>
        <v>9285738.7072</v>
      </c>
      <c r="X136" s="84">
        <v>2134610743.71</v>
      </c>
      <c r="Y136" s="85">
        <f t="shared" si="20"/>
        <v>2453421105.9972</v>
      </c>
    </row>
    <row r="137" ht="24.95" customHeight="1" spans="1:25">
      <c r="A137" s="82"/>
      <c r="B137" s="89"/>
      <c r="C137" s="79">
        <v>7</v>
      </c>
      <c r="D137" s="84" t="s">
        <v>388</v>
      </c>
      <c r="E137" s="84">
        <v>321650731.87</v>
      </c>
      <c r="F137" s="84">
        <v>0</v>
      </c>
      <c r="G137" s="84">
        <v>72918456.03</v>
      </c>
      <c r="H137" s="84">
        <v>11837075.6369</v>
      </c>
      <c r="I137" s="84">
        <f t="shared" si="31"/>
        <v>5918537.81845</v>
      </c>
      <c r="J137" s="84">
        <f t="shared" si="32"/>
        <v>5918537.81845</v>
      </c>
      <c r="K137" s="84">
        <v>266629873.92</v>
      </c>
      <c r="L137" s="85">
        <f t="shared" si="33"/>
        <v>667117599.63845</v>
      </c>
      <c r="M137" s="78"/>
      <c r="N137" s="89"/>
      <c r="O137" s="86">
        <v>15</v>
      </c>
      <c r="P137" s="89"/>
      <c r="Q137" s="84" t="s">
        <v>389</v>
      </c>
      <c r="R137" s="84">
        <v>304468041.18</v>
      </c>
      <c r="S137" s="88">
        <v>0</v>
      </c>
      <c r="T137" s="84">
        <v>69023127.49</v>
      </c>
      <c r="U137" s="84">
        <v>11204735.0601</v>
      </c>
      <c r="V137" s="84">
        <v>0</v>
      </c>
      <c r="W137" s="84">
        <f t="shared" si="29"/>
        <v>11204735.0601</v>
      </c>
      <c r="X137" s="84">
        <v>2175066890.41</v>
      </c>
      <c r="Y137" s="85">
        <f t="shared" si="20"/>
        <v>2559762794.1401</v>
      </c>
    </row>
    <row r="138" ht="24.95" customHeight="1" spans="1:25">
      <c r="A138" s="82"/>
      <c r="B138" s="89"/>
      <c r="C138" s="79">
        <v>8</v>
      </c>
      <c r="D138" s="84" t="s">
        <v>390</v>
      </c>
      <c r="E138" s="84">
        <v>276411361.18</v>
      </c>
      <c r="F138" s="84">
        <v>0</v>
      </c>
      <c r="G138" s="84">
        <v>62662657.63</v>
      </c>
      <c r="H138" s="84">
        <v>10172220.5642</v>
      </c>
      <c r="I138" s="84">
        <f t="shared" si="31"/>
        <v>5086110.2821</v>
      </c>
      <c r="J138" s="84">
        <f t="shared" si="32"/>
        <v>5086110.2821</v>
      </c>
      <c r="K138" s="84">
        <v>251124106.62</v>
      </c>
      <c r="L138" s="85">
        <f t="shared" si="33"/>
        <v>595284235.7121</v>
      </c>
      <c r="M138" s="78"/>
      <c r="N138" s="89"/>
      <c r="O138" s="86">
        <v>16</v>
      </c>
      <c r="P138" s="89"/>
      <c r="Q138" s="84" t="s">
        <v>391</v>
      </c>
      <c r="R138" s="84">
        <v>455811532.29</v>
      </c>
      <c r="S138" s="88">
        <v>0</v>
      </c>
      <c r="T138" s="84">
        <v>103332807.55</v>
      </c>
      <c r="U138" s="84">
        <v>16774330.1954</v>
      </c>
      <c r="V138" s="84">
        <v>0</v>
      </c>
      <c r="W138" s="84">
        <f t="shared" si="29"/>
        <v>16774330.1954</v>
      </c>
      <c r="X138" s="84">
        <v>2292863571.68</v>
      </c>
      <c r="Y138" s="85">
        <f t="shared" si="20"/>
        <v>2868782241.7154</v>
      </c>
    </row>
    <row r="139" ht="24.95" customHeight="1" spans="1:25">
      <c r="A139" s="82"/>
      <c r="B139" s="89"/>
      <c r="C139" s="79">
        <v>9</v>
      </c>
      <c r="D139" s="84" t="s">
        <v>392</v>
      </c>
      <c r="E139" s="84">
        <v>349178840.78</v>
      </c>
      <c r="F139" s="84">
        <v>0</v>
      </c>
      <c r="G139" s="84">
        <v>79159098.44</v>
      </c>
      <c r="H139" s="84">
        <v>12850138.1766</v>
      </c>
      <c r="I139" s="84">
        <f t="shared" si="31"/>
        <v>6425069.0883</v>
      </c>
      <c r="J139" s="84">
        <f t="shared" si="32"/>
        <v>6425069.0883</v>
      </c>
      <c r="K139" s="84">
        <v>289446912.01</v>
      </c>
      <c r="L139" s="85">
        <f t="shared" si="33"/>
        <v>724209920.3183</v>
      </c>
      <c r="M139" s="78"/>
      <c r="N139" s="89"/>
      <c r="O139" s="86">
        <v>17</v>
      </c>
      <c r="P139" s="89"/>
      <c r="Q139" s="84" t="s">
        <v>393</v>
      </c>
      <c r="R139" s="84">
        <v>442282592.02</v>
      </c>
      <c r="S139" s="88">
        <v>0</v>
      </c>
      <c r="T139" s="84">
        <v>100265786.9</v>
      </c>
      <c r="U139" s="84">
        <v>16276451.3677</v>
      </c>
      <c r="V139" s="84">
        <v>0</v>
      </c>
      <c r="W139" s="84">
        <f t="shared" si="29"/>
        <v>16276451.3677</v>
      </c>
      <c r="X139" s="84">
        <v>2279810212.85</v>
      </c>
      <c r="Y139" s="85">
        <f t="shared" si="20"/>
        <v>2838635043.1377</v>
      </c>
    </row>
    <row r="140" ht="24.95" customHeight="1" spans="1:25">
      <c r="A140" s="82"/>
      <c r="B140" s="89"/>
      <c r="C140" s="79">
        <v>10</v>
      </c>
      <c r="D140" s="84" t="s">
        <v>394</v>
      </c>
      <c r="E140" s="84">
        <v>330362767.88</v>
      </c>
      <c r="F140" s="84">
        <v>0</v>
      </c>
      <c r="G140" s="84">
        <v>74893480.96</v>
      </c>
      <c r="H140" s="84">
        <v>12157687.4652</v>
      </c>
      <c r="I140" s="84">
        <f t="shared" si="31"/>
        <v>6078843.7326</v>
      </c>
      <c r="J140" s="84">
        <f t="shared" si="32"/>
        <v>6078843.7326</v>
      </c>
      <c r="K140" s="84">
        <v>289803340.66</v>
      </c>
      <c r="L140" s="85">
        <f t="shared" si="33"/>
        <v>701138433.2326</v>
      </c>
      <c r="M140" s="78"/>
      <c r="N140" s="89"/>
      <c r="O140" s="86">
        <v>18</v>
      </c>
      <c r="P140" s="89"/>
      <c r="Q140" s="84" t="s">
        <v>395</v>
      </c>
      <c r="R140" s="84">
        <v>451607513.75</v>
      </c>
      <c r="S140" s="88">
        <v>0</v>
      </c>
      <c r="T140" s="84">
        <v>102379753.47</v>
      </c>
      <c r="U140" s="84">
        <v>16619618.0166</v>
      </c>
      <c r="V140" s="84">
        <v>0</v>
      </c>
      <c r="W140" s="84">
        <f t="shared" si="29"/>
        <v>16619618.0166</v>
      </c>
      <c r="X140" s="84">
        <v>2288566999.85</v>
      </c>
      <c r="Y140" s="85">
        <f t="shared" si="20"/>
        <v>2859173885.0866</v>
      </c>
    </row>
    <row r="141" ht="24.95" customHeight="1" spans="1:25">
      <c r="A141" s="82"/>
      <c r="B141" s="89"/>
      <c r="C141" s="79">
        <v>11</v>
      </c>
      <c r="D141" s="84" t="s">
        <v>396</v>
      </c>
      <c r="E141" s="84">
        <v>378243320.93</v>
      </c>
      <c r="F141" s="84">
        <v>0</v>
      </c>
      <c r="G141" s="84">
        <v>85748037.34</v>
      </c>
      <c r="H141" s="84">
        <v>13919740.7482</v>
      </c>
      <c r="I141" s="84">
        <f t="shared" si="31"/>
        <v>6959870.3741</v>
      </c>
      <c r="J141" s="84">
        <f t="shared" si="32"/>
        <v>6959870.3741</v>
      </c>
      <c r="K141" s="84">
        <v>298405824.69</v>
      </c>
      <c r="L141" s="85">
        <f t="shared" si="33"/>
        <v>769357053.3341</v>
      </c>
      <c r="M141" s="78"/>
      <c r="N141" s="89"/>
      <c r="O141" s="86">
        <v>19</v>
      </c>
      <c r="P141" s="89"/>
      <c r="Q141" s="84" t="s">
        <v>397</v>
      </c>
      <c r="R141" s="84">
        <v>349276184.48</v>
      </c>
      <c r="S141" s="88">
        <v>0</v>
      </c>
      <c r="T141" s="84">
        <v>79181166.33</v>
      </c>
      <c r="U141" s="84">
        <v>12853720.5244</v>
      </c>
      <c r="V141" s="84">
        <v>0</v>
      </c>
      <c r="W141" s="84">
        <f t="shared" si="29"/>
        <v>12853720.5244</v>
      </c>
      <c r="X141" s="84">
        <v>2206806600.53</v>
      </c>
      <c r="Y141" s="85">
        <f t="shared" si="20"/>
        <v>2648117671.8644</v>
      </c>
    </row>
    <row r="142" ht="24.95" customHeight="1" spans="1:25">
      <c r="A142" s="82"/>
      <c r="B142" s="89"/>
      <c r="C142" s="79">
        <v>12</v>
      </c>
      <c r="D142" s="84" t="s">
        <v>398</v>
      </c>
      <c r="E142" s="84">
        <v>290468591.57</v>
      </c>
      <c r="F142" s="84">
        <v>0</v>
      </c>
      <c r="G142" s="84">
        <v>65849442.03</v>
      </c>
      <c r="H142" s="84">
        <v>10689541.008</v>
      </c>
      <c r="I142" s="84">
        <f t="shared" si="31"/>
        <v>5344770.504</v>
      </c>
      <c r="J142" s="84">
        <f t="shared" si="32"/>
        <v>5344770.504</v>
      </c>
      <c r="K142" s="84">
        <v>268653372.45</v>
      </c>
      <c r="L142" s="85">
        <f t="shared" si="33"/>
        <v>630316176.554</v>
      </c>
      <c r="M142" s="78"/>
      <c r="N142" s="91"/>
      <c r="O142" s="86">
        <v>20</v>
      </c>
      <c r="P142" s="91"/>
      <c r="Q142" s="84" t="s">
        <v>399</v>
      </c>
      <c r="R142" s="84">
        <v>399527512.06</v>
      </c>
      <c r="S142" s="88">
        <v>0</v>
      </c>
      <c r="T142" s="84">
        <v>90573179.02</v>
      </c>
      <c r="U142" s="84">
        <v>14703020.7326</v>
      </c>
      <c r="V142" s="84">
        <v>0</v>
      </c>
      <c r="W142" s="84">
        <f t="shared" si="29"/>
        <v>14703020.7326</v>
      </c>
      <c r="X142" s="84">
        <v>2244654541.33</v>
      </c>
      <c r="Y142" s="85">
        <f t="shared" si="20"/>
        <v>2749458253.1426</v>
      </c>
    </row>
    <row r="143" ht="24.95" customHeight="1" spans="1:25">
      <c r="A143" s="82"/>
      <c r="B143" s="89"/>
      <c r="C143" s="79">
        <v>13</v>
      </c>
      <c r="D143" s="84" t="s">
        <v>400</v>
      </c>
      <c r="E143" s="84">
        <v>348921051.06</v>
      </c>
      <c r="F143" s="84">
        <v>0</v>
      </c>
      <c r="G143" s="84">
        <v>79100657.32</v>
      </c>
      <c r="H143" s="84">
        <v>12840651.2514</v>
      </c>
      <c r="I143" s="84">
        <f t="shared" si="31"/>
        <v>6420325.6257</v>
      </c>
      <c r="J143" s="84">
        <f t="shared" si="32"/>
        <v>6420325.6257</v>
      </c>
      <c r="K143" s="84">
        <v>316601245.95</v>
      </c>
      <c r="L143" s="85">
        <f t="shared" si="33"/>
        <v>751043279.9557</v>
      </c>
      <c r="M143" s="78"/>
      <c r="N143" s="79"/>
      <c r="O143" s="93" t="s">
        <v>401</v>
      </c>
      <c r="P143" s="100"/>
      <c r="Q143" s="94"/>
      <c r="R143" s="94">
        <f t="shared" ref="R143:Y143" si="34">SUM(R123:R142)</f>
        <v>7545291980.49</v>
      </c>
      <c r="S143" s="88">
        <v>0</v>
      </c>
      <c r="T143" s="94">
        <f t="shared" si="34"/>
        <v>1710523207.3</v>
      </c>
      <c r="U143" s="94">
        <f t="shared" si="34"/>
        <v>277674455.6342</v>
      </c>
      <c r="V143" s="94">
        <f t="shared" si="34"/>
        <v>0</v>
      </c>
      <c r="W143" s="94">
        <f t="shared" si="34"/>
        <v>277674455.6342</v>
      </c>
      <c r="X143" s="94">
        <f t="shared" si="34"/>
        <v>44494830001.89</v>
      </c>
      <c r="Y143" s="94">
        <f t="shared" si="34"/>
        <v>54028319645.3142</v>
      </c>
    </row>
    <row r="144" ht="24.95" customHeight="1" spans="1:25">
      <c r="A144" s="82"/>
      <c r="B144" s="89"/>
      <c r="C144" s="79">
        <v>14</v>
      </c>
      <c r="D144" s="84" t="s">
        <v>402</v>
      </c>
      <c r="E144" s="84">
        <v>257749376.59</v>
      </c>
      <c r="F144" s="84">
        <v>0</v>
      </c>
      <c r="G144" s="84">
        <v>58431972.08</v>
      </c>
      <c r="H144" s="84">
        <v>9485440.46</v>
      </c>
      <c r="I144" s="84">
        <f t="shared" si="31"/>
        <v>4742720.23</v>
      </c>
      <c r="J144" s="84">
        <f t="shared" si="32"/>
        <v>4742720.23</v>
      </c>
      <c r="K144" s="84">
        <v>242422614.64</v>
      </c>
      <c r="L144" s="85">
        <f t="shared" si="33"/>
        <v>563346683.54</v>
      </c>
      <c r="M144" s="78"/>
      <c r="N144" s="83">
        <v>25</v>
      </c>
      <c r="O144" s="86">
        <v>1</v>
      </c>
      <c r="P144" s="83" t="s">
        <v>108</v>
      </c>
      <c r="Q144" s="84" t="s">
        <v>403</v>
      </c>
      <c r="R144" s="84">
        <v>261411367.04</v>
      </c>
      <c r="S144" s="88">
        <v>0</v>
      </c>
      <c r="T144" s="84">
        <v>59262147.99</v>
      </c>
      <c r="U144" s="84">
        <v>9620205.451</v>
      </c>
      <c r="V144" s="84">
        <f t="shared" ref="V144:V156" si="35">U144/2</f>
        <v>4810102.7255</v>
      </c>
      <c r="W144" s="84">
        <f t="shared" ref="W144:W175" si="36">U144-V144</f>
        <v>4810102.7255</v>
      </c>
      <c r="X144" s="84">
        <v>224032739.33</v>
      </c>
      <c r="Y144" s="85">
        <f t="shared" si="20"/>
        <v>549516357.0855</v>
      </c>
    </row>
    <row r="145" ht="24.95" customHeight="1" spans="1:25">
      <c r="A145" s="82"/>
      <c r="B145" s="89"/>
      <c r="C145" s="79">
        <v>15</v>
      </c>
      <c r="D145" s="84" t="s">
        <v>404</v>
      </c>
      <c r="E145" s="84">
        <v>270771174.03</v>
      </c>
      <c r="F145" s="84">
        <v>0</v>
      </c>
      <c r="G145" s="84">
        <v>61384023.08</v>
      </c>
      <c r="H145" s="84">
        <v>9964655.9133</v>
      </c>
      <c r="I145" s="84">
        <f t="shared" si="31"/>
        <v>4982327.95665</v>
      </c>
      <c r="J145" s="84">
        <f t="shared" si="32"/>
        <v>4982327.95665</v>
      </c>
      <c r="K145" s="84">
        <v>253575767.87</v>
      </c>
      <c r="L145" s="85">
        <f t="shared" si="33"/>
        <v>590713292.93665</v>
      </c>
      <c r="M145" s="78"/>
      <c r="N145" s="89"/>
      <c r="O145" s="86">
        <v>2</v>
      </c>
      <c r="P145" s="89"/>
      <c r="Q145" s="84" t="s">
        <v>405</v>
      </c>
      <c r="R145" s="84">
        <v>294657811.15</v>
      </c>
      <c r="S145" s="88">
        <v>0</v>
      </c>
      <c r="T145" s="84">
        <v>66799141.17</v>
      </c>
      <c r="U145" s="84">
        <v>10843708.5695</v>
      </c>
      <c r="V145" s="84">
        <f t="shared" si="35"/>
        <v>5421854.28475</v>
      </c>
      <c r="W145" s="84">
        <f t="shared" si="36"/>
        <v>5421854.28475</v>
      </c>
      <c r="X145" s="84">
        <v>223712924.94</v>
      </c>
      <c r="Y145" s="85">
        <f t="shared" si="20"/>
        <v>590591731.54475</v>
      </c>
    </row>
    <row r="146" ht="24.95" customHeight="1" spans="1:25">
      <c r="A146" s="82"/>
      <c r="B146" s="89"/>
      <c r="C146" s="79">
        <v>16</v>
      </c>
      <c r="D146" s="84" t="s">
        <v>406</v>
      </c>
      <c r="E146" s="84">
        <v>246976332.08</v>
      </c>
      <c r="F146" s="84">
        <v>0</v>
      </c>
      <c r="G146" s="84">
        <v>55989715.01</v>
      </c>
      <c r="H146" s="84">
        <v>9088981.4129</v>
      </c>
      <c r="I146" s="84">
        <f t="shared" si="31"/>
        <v>4544490.70645</v>
      </c>
      <c r="J146" s="84">
        <f t="shared" si="32"/>
        <v>4544490.70645</v>
      </c>
      <c r="K146" s="84">
        <v>232195652.85</v>
      </c>
      <c r="L146" s="85">
        <f t="shared" si="33"/>
        <v>539706190.64645</v>
      </c>
      <c r="M146" s="78"/>
      <c r="N146" s="89"/>
      <c r="O146" s="86">
        <v>3</v>
      </c>
      <c r="P146" s="89"/>
      <c r="Q146" s="84" t="s">
        <v>407</v>
      </c>
      <c r="R146" s="84">
        <v>301703441.93</v>
      </c>
      <c r="S146" s="88">
        <v>0</v>
      </c>
      <c r="T146" s="84">
        <v>68396390.82</v>
      </c>
      <c r="U146" s="84">
        <v>11102994.9825</v>
      </c>
      <c r="V146" s="84">
        <f t="shared" si="35"/>
        <v>5551497.49125</v>
      </c>
      <c r="W146" s="84">
        <f t="shared" si="36"/>
        <v>5551497.49125</v>
      </c>
      <c r="X146" s="84">
        <v>233812857.65</v>
      </c>
      <c r="Y146" s="85">
        <f t="shared" si="20"/>
        <v>609464187.89125</v>
      </c>
    </row>
    <row r="147" ht="24.95" customHeight="1" spans="1:25">
      <c r="A147" s="82"/>
      <c r="B147" s="89"/>
      <c r="C147" s="79">
        <v>17</v>
      </c>
      <c r="D147" s="84" t="s">
        <v>408</v>
      </c>
      <c r="E147" s="84">
        <v>312500508.31</v>
      </c>
      <c r="F147" s="84">
        <v>0</v>
      </c>
      <c r="G147" s="84">
        <v>70844093.66</v>
      </c>
      <c r="H147" s="84">
        <v>11500338.0591</v>
      </c>
      <c r="I147" s="84">
        <f t="shared" si="31"/>
        <v>5750169.02955</v>
      </c>
      <c r="J147" s="84">
        <f t="shared" si="32"/>
        <v>5750169.02955</v>
      </c>
      <c r="K147" s="84">
        <v>269091622.77</v>
      </c>
      <c r="L147" s="85">
        <f t="shared" si="33"/>
        <v>658186393.76955</v>
      </c>
      <c r="M147" s="78"/>
      <c r="N147" s="89"/>
      <c r="O147" s="86">
        <v>4</v>
      </c>
      <c r="P147" s="89"/>
      <c r="Q147" s="84" t="s">
        <v>409</v>
      </c>
      <c r="R147" s="84">
        <v>355968946.9</v>
      </c>
      <c r="S147" s="88">
        <v>0</v>
      </c>
      <c r="T147" s="84">
        <v>80698420.46</v>
      </c>
      <c r="U147" s="84">
        <v>13100021.0207</v>
      </c>
      <c r="V147" s="84">
        <f t="shared" si="35"/>
        <v>6550010.51035</v>
      </c>
      <c r="W147" s="84">
        <f t="shared" si="36"/>
        <v>6550010.51035</v>
      </c>
      <c r="X147" s="84">
        <v>258422873.84</v>
      </c>
      <c r="Y147" s="85">
        <f t="shared" si="20"/>
        <v>701640251.71035</v>
      </c>
    </row>
    <row r="148" ht="24.95" customHeight="1" spans="1:25">
      <c r="A148" s="82"/>
      <c r="B148" s="89"/>
      <c r="C148" s="79">
        <v>18</v>
      </c>
      <c r="D148" s="84" t="s">
        <v>410</v>
      </c>
      <c r="E148" s="84">
        <v>292844731.2</v>
      </c>
      <c r="F148" s="84">
        <v>0</v>
      </c>
      <c r="G148" s="84">
        <v>66388114.62</v>
      </c>
      <c r="H148" s="84">
        <v>10776985.3745</v>
      </c>
      <c r="I148" s="84">
        <f t="shared" si="31"/>
        <v>5388492.68725</v>
      </c>
      <c r="J148" s="84">
        <f t="shared" si="32"/>
        <v>5388492.68725</v>
      </c>
      <c r="K148" s="84">
        <v>271486868.16</v>
      </c>
      <c r="L148" s="85">
        <f t="shared" si="33"/>
        <v>636108206.66725</v>
      </c>
      <c r="M148" s="78"/>
      <c r="N148" s="89"/>
      <c r="O148" s="86">
        <v>5</v>
      </c>
      <c r="P148" s="89"/>
      <c r="Q148" s="84" t="s">
        <v>411</v>
      </c>
      <c r="R148" s="84">
        <v>254177146.97</v>
      </c>
      <c r="S148" s="88">
        <v>0</v>
      </c>
      <c r="T148" s="84">
        <v>57622145.01</v>
      </c>
      <c r="U148" s="84">
        <v>9353978.7593</v>
      </c>
      <c r="V148" s="84">
        <f t="shared" si="35"/>
        <v>4676989.37965</v>
      </c>
      <c r="W148" s="84">
        <f t="shared" si="36"/>
        <v>4676989.37965</v>
      </c>
      <c r="X148" s="84">
        <v>211263701.48</v>
      </c>
      <c r="Y148" s="85">
        <f t="shared" si="20"/>
        <v>527739982.83965</v>
      </c>
    </row>
    <row r="149" ht="24.95" customHeight="1" spans="1:25">
      <c r="A149" s="82"/>
      <c r="B149" s="89"/>
      <c r="C149" s="79">
        <v>19</v>
      </c>
      <c r="D149" s="84" t="s">
        <v>412</v>
      </c>
      <c r="E149" s="84">
        <v>342975084.89</v>
      </c>
      <c r="F149" s="84">
        <v>0</v>
      </c>
      <c r="G149" s="84">
        <v>77752702.45</v>
      </c>
      <c r="H149" s="84">
        <v>12621833.6202</v>
      </c>
      <c r="I149" s="84">
        <f t="shared" si="31"/>
        <v>6310916.8101</v>
      </c>
      <c r="J149" s="84">
        <f t="shared" si="32"/>
        <v>6310916.8101</v>
      </c>
      <c r="K149" s="84">
        <v>303251236.86</v>
      </c>
      <c r="L149" s="85">
        <f t="shared" si="33"/>
        <v>730289941.0101</v>
      </c>
      <c r="M149" s="78"/>
      <c r="N149" s="89"/>
      <c r="O149" s="86">
        <v>6</v>
      </c>
      <c r="P149" s="89"/>
      <c r="Q149" s="84" t="s">
        <v>413</v>
      </c>
      <c r="R149" s="84">
        <v>239011492.26</v>
      </c>
      <c r="S149" s="88">
        <v>0</v>
      </c>
      <c r="T149" s="84">
        <v>54184080</v>
      </c>
      <c r="U149" s="84">
        <v>8795867.168</v>
      </c>
      <c r="V149" s="84">
        <f t="shared" si="35"/>
        <v>4397933.584</v>
      </c>
      <c r="W149" s="84">
        <f t="shared" si="36"/>
        <v>4397933.584</v>
      </c>
      <c r="X149" s="84">
        <v>216274251.46</v>
      </c>
      <c r="Y149" s="85">
        <f t="shared" si="20"/>
        <v>513867757.304</v>
      </c>
    </row>
    <row r="150" ht="24.95" customHeight="1" spans="1:25">
      <c r="A150" s="82"/>
      <c r="B150" s="89"/>
      <c r="C150" s="79">
        <v>20</v>
      </c>
      <c r="D150" s="84" t="s">
        <v>414</v>
      </c>
      <c r="E150" s="84">
        <v>237708400.31</v>
      </c>
      <c r="F150" s="84">
        <v>0</v>
      </c>
      <c r="G150" s="84">
        <v>53888668.11</v>
      </c>
      <c r="H150" s="84">
        <v>8747912.0525</v>
      </c>
      <c r="I150" s="84">
        <f t="shared" si="31"/>
        <v>4373956.02625</v>
      </c>
      <c r="J150" s="84">
        <f t="shared" si="32"/>
        <v>4373956.02625</v>
      </c>
      <c r="K150" s="84">
        <v>235189055.76</v>
      </c>
      <c r="L150" s="85">
        <f t="shared" si="33"/>
        <v>531160080.20625</v>
      </c>
      <c r="M150" s="78"/>
      <c r="N150" s="89"/>
      <c r="O150" s="86">
        <v>7</v>
      </c>
      <c r="P150" s="89"/>
      <c r="Q150" s="84" t="s">
        <v>415</v>
      </c>
      <c r="R150" s="84">
        <v>273092097.29</v>
      </c>
      <c r="S150" s="88">
        <v>0</v>
      </c>
      <c r="T150" s="84">
        <v>61910178.08</v>
      </c>
      <c r="U150" s="84">
        <v>10050068.2611</v>
      </c>
      <c r="V150" s="84">
        <f t="shared" si="35"/>
        <v>5025034.13055</v>
      </c>
      <c r="W150" s="84">
        <f t="shared" si="36"/>
        <v>5025034.13055</v>
      </c>
      <c r="X150" s="84">
        <v>222657462.73</v>
      </c>
      <c r="Y150" s="85">
        <f t="shared" si="20"/>
        <v>562684772.23055</v>
      </c>
    </row>
    <row r="151" ht="24.95" customHeight="1" spans="1:25">
      <c r="A151" s="82"/>
      <c r="B151" s="89"/>
      <c r="C151" s="79">
        <v>21</v>
      </c>
      <c r="D151" s="84" t="s">
        <v>416</v>
      </c>
      <c r="E151" s="84">
        <v>325024243.21</v>
      </c>
      <c r="F151" s="84">
        <v>0</v>
      </c>
      <c r="G151" s="84">
        <v>73683233.52</v>
      </c>
      <c r="H151" s="84">
        <v>11961224.3019</v>
      </c>
      <c r="I151" s="84">
        <f t="shared" si="31"/>
        <v>5980612.15095</v>
      </c>
      <c r="J151" s="84">
        <f t="shared" si="32"/>
        <v>5980612.15095</v>
      </c>
      <c r="K151" s="84">
        <v>286537198.85</v>
      </c>
      <c r="L151" s="85">
        <f t="shared" si="33"/>
        <v>691225287.73095</v>
      </c>
      <c r="M151" s="78"/>
      <c r="N151" s="89"/>
      <c r="O151" s="86">
        <v>8</v>
      </c>
      <c r="P151" s="89"/>
      <c r="Q151" s="84" t="s">
        <v>417</v>
      </c>
      <c r="R151" s="84">
        <v>427323277.95</v>
      </c>
      <c r="S151" s="88">
        <v>0</v>
      </c>
      <c r="T151" s="84">
        <v>96874499.47</v>
      </c>
      <c r="U151" s="84">
        <v>15725933.3224</v>
      </c>
      <c r="V151" s="84">
        <f t="shared" si="35"/>
        <v>7862966.6612</v>
      </c>
      <c r="W151" s="84">
        <f t="shared" si="36"/>
        <v>7862966.6612</v>
      </c>
      <c r="X151" s="84">
        <v>305212541.03</v>
      </c>
      <c r="Y151" s="85">
        <f t="shared" si="20"/>
        <v>837273285.1112</v>
      </c>
    </row>
    <row r="152" ht="24.95" customHeight="1" spans="1:25">
      <c r="A152" s="82"/>
      <c r="B152" s="89"/>
      <c r="C152" s="79">
        <v>22</v>
      </c>
      <c r="D152" s="84" t="s">
        <v>418</v>
      </c>
      <c r="E152" s="84">
        <v>316481998.8</v>
      </c>
      <c r="F152" s="84">
        <v>0</v>
      </c>
      <c r="G152" s="84">
        <v>71746700.46</v>
      </c>
      <c r="H152" s="84">
        <v>11646860.9778</v>
      </c>
      <c r="I152" s="84">
        <f t="shared" si="31"/>
        <v>5823430.4889</v>
      </c>
      <c r="J152" s="84">
        <f t="shared" si="32"/>
        <v>5823430.4889</v>
      </c>
      <c r="K152" s="84">
        <v>275855921.29</v>
      </c>
      <c r="L152" s="85">
        <f t="shared" si="33"/>
        <v>669908051.0389</v>
      </c>
      <c r="M152" s="78"/>
      <c r="N152" s="89"/>
      <c r="O152" s="86">
        <v>9</v>
      </c>
      <c r="P152" s="89"/>
      <c r="Q152" s="84" t="s">
        <v>419</v>
      </c>
      <c r="R152" s="84">
        <v>396019518.37</v>
      </c>
      <c r="S152" s="88">
        <v>0</v>
      </c>
      <c r="T152" s="84">
        <v>89777914.29</v>
      </c>
      <c r="U152" s="84">
        <v>14573922.9799</v>
      </c>
      <c r="V152" s="84">
        <f t="shared" si="35"/>
        <v>7286961.48995</v>
      </c>
      <c r="W152" s="84">
        <f t="shared" si="36"/>
        <v>7286961.48995</v>
      </c>
      <c r="X152" s="84">
        <v>252578788.93</v>
      </c>
      <c r="Y152" s="85">
        <f t="shared" si="20"/>
        <v>745663183.07995</v>
      </c>
    </row>
    <row r="153" ht="24.95" customHeight="1" spans="1:25">
      <c r="A153" s="82"/>
      <c r="B153" s="91"/>
      <c r="C153" s="79">
        <v>23</v>
      </c>
      <c r="D153" s="84" t="s">
        <v>420</v>
      </c>
      <c r="E153" s="84">
        <v>335210436.22</v>
      </c>
      <c r="F153" s="84">
        <v>0</v>
      </c>
      <c r="G153" s="84">
        <v>75992450.92</v>
      </c>
      <c r="H153" s="84">
        <v>12336086.614</v>
      </c>
      <c r="I153" s="84">
        <f t="shared" si="31"/>
        <v>6168043.307</v>
      </c>
      <c r="J153" s="84">
        <f t="shared" si="32"/>
        <v>6168043.307</v>
      </c>
      <c r="K153" s="84">
        <v>291465179.92</v>
      </c>
      <c r="L153" s="85">
        <f t="shared" si="33"/>
        <v>708836110.367</v>
      </c>
      <c r="M153" s="78"/>
      <c r="N153" s="89"/>
      <c r="O153" s="86">
        <v>10</v>
      </c>
      <c r="P153" s="89"/>
      <c r="Q153" s="105" t="s">
        <v>421</v>
      </c>
      <c r="R153" s="84">
        <v>302948902.14</v>
      </c>
      <c r="S153" s="88">
        <v>0</v>
      </c>
      <c r="T153" s="84">
        <v>68678737.56</v>
      </c>
      <c r="U153" s="84">
        <v>11148829.191</v>
      </c>
      <c r="V153" s="84">
        <f t="shared" si="35"/>
        <v>5574414.5955</v>
      </c>
      <c r="W153" s="84">
        <f t="shared" si="36"/>
        <v>5574414.5955</v>
      </c>
      <c r="X153" s="84">
        <v>237370419.13</v>
      </c>
      <c r="Y153" s="85">
        <f t="shared" si="20"/>
        <v>614572473.4255</v>
      </c>
    </row>
    <row r="154" ht="24.95" customHeight="1" spans="1:25">
      <c r="A154" s="79"/>
      <c r="B154" s="92" t="s">
        <v>422</v>
      </c>
      <c r="C154" s="93"/>
      <c r="D154" s="94"/>
      <c r="E154" s="94">
        <f t="shared" ref="E154:L154" si="37">SUM(E131:E153)</f>
        <v>7171417794.89</v>
      </c>
      <c r="F154" s="84">
        <v>0</v>
      </c>
      <c r="G154" s="94">
        <f t="shared" si="37"/>
        <v>1625765656.15</v>
      </c>
      <c r="H154" s="94">
        <f t="shared" si="37"/>
        <v>263915503.5309</v>
      </c>
      <c r="I154" s="94">
        <f t="shared" si="37"/>
        <v>131957751.76545</v>
      </c>
      <c r="J154" s="94">
        <f t="shared" si="37"/>
        <v>131957751.76545</v>
      </c>
      <c r="K154" s="94">
        <f t="shared" si="37"/>
        <v>6302617520.77</v>
      </c>
      <c r="L154" s="94">
        <f t="shared" si="37"/>
        <v>15231758723.5754</v>
      </c>
      <c r="M154" s="78"/>
      <c r="N154" s="89"/>
      <c r="O154" s="86">
        <v>11</v>
      </c>
      <c r="P154" s="89"/>
      <c r="Q154" s="84" t="s">
        <v>402</v>
      </c>
      <c r="R154" s="84">
        <v>289980643.22</v>
      </c>
      <c r="S154" s="88">
        <v>0</v>
      </c>
      <c r="T154" s="84">
        <v>65738823.78</v>
      </c>
      <c r="U154" s="84">
        <v>10671584.0101</v>
      </c>
      <c r="V154" s="84">
        <f t="shared" si="35"/>
        <v>5335792.00505</v>
      </c>
      <c r="W154" s="84">
        <f t="shared" si="36"/>
        <v>5335792.00505</v>
      </c>
      <c r="X154" s="84">
        <v>237275147.32</v>
      </c>
      <c r="Y154" s="85">
        <f t="shared" si="20"/>
        <v>598330406.32505</v>
      </c>
    </row>
    <row r="155" ht="24.95" customHeight="1" spans="1:25">
      <c r="A155" s="82">
        <v>8</v>
      </c>
      <c r="B155" s="83" t="s">
        <v>423</v>
      </c>
      <c r="C155" s="79">
        <v>1</v>
      </c>
      <c r="D155" s="84" t="s">
        <v>424</v>
      </c>
      <c r="E155" s="84">
        <v>281509635.26</v>
      </c>
      <c r="F155" s="84">
        <v>0</v>
      </c>
      <c r="G155" s="84">
        <v>63818440.09</v>
      </c>
      <c r="H155" s="84">
        <v>10359842.2605</v>
      </c>
      <c r="I155" s="84">
        <v>0</v>
      </c>
      <c r="J155" s="84">
        <f t="shared" ref="J155:J181" si="38">H155-I155</f>
        <v>10359842.2605</v>
      </c>
      <c r="K155" s="84">
        <v>232667720.07</v>
      </c>
      <c r="L155" s="85">
        <f t="shared" si="33"/>
        <v>588355637.6805</v>
      </c>
      <c r="M155" s="78"/>
      <c r="N155" s="89"/>
      <c r="O155" s="86">
        <v>12</v>
      </c>
      <c r="P155" s="89"/>
      <c r="Q155" s="84" t="s">
        <v>425</v>
      </c>
      <c r="R155" s="84">
        <v>308083619.81</v>
      </c>
      <c r="S155" s="88">
        <v>0</v>
      </c>
      <c r="T155" s="84">
        <v>69842781.81</v>
      </c>
      <c r="U155" s="84">
        <v>11337792.0484</v>
      </c>
      <c r="V155" s="84">
        <f t="shared" si="35"/>
        <v>5668896.0242</v>
      </c>
      <c r="W155" s="84">
        <f t="shared" si="36"/>
        <v>5668896.0242</v>
      </c>
      <c r="X155" s="84">
        <v>226142542.91</v>
      </c>
      <c r="Y155" s="85">
        <f t="shared" si="20"/>
        <v>609737840.5542</v>
      </c>
    </row>
    <row r="156" ht="24.95" customHeight="1" spans="1:25">
      <c r="A156" s="82"/>
      <c r="B156" s="89"/>
      <c r="C156" s="79">
        <v>2</v>
      </c>
      <c r="D156" s="84" t="s">
        <v>426</v>
      </c>
      <c r="E156" s="84">
        <v>272209533.23</v>
      </c>
      <c r="F156" s="84">
        <v>0</v>
      </c>
      <c r="G156" s="84">
        <v>61710100.16</v>
      </c>
      <c r="H156" s="84">
        <v>10017589.0015</v>
      </c>
      <c r="I156" s="84">
        <v>0</v>
      </c>
      <c r="J156" s="84">
        <f t="shared" si="38"/>
        <v>10017589.0015</v>
      </c>
      <c r="K156" s="84">
        <v>246831836.12</v>
      </c>
      <c r="L156" s="85">
        <f t="shared" si="33"/>
        <v>590769058.5115</v>
      </c>
      <c r="M156" s="78"/>
      <c r="N156" s="91"/>
      <c r="O156" s="86">
        <v>13</v>
      </c>
      <c r="P156" s="91"/>
      <c r="Q156" s="84" t="s">
        <v>427</v>
      </c>
      <c r="R156" s="84">
        <v>247318813.98</v>
      </c>
      <c r="S156" s="88">
        <v>0</v>
      </c>
      <c r="T156" s="84">
        <v>56067355.91</v>
      </c>
      <c r="U156" s="84">
        <v>9101585.0968</v>
      </c>
      <c r="V156" s="84">
        <f t="shared" si="35"/>
        <v>4550792.5484</v>
      </c>
      <c r="W156" s="84">
        <f t="shared" si="36"/>
        <v>4550792.5484</v>
      </c>
      <c r="X156" s="84">
        <v>208887884.07</v>
      </c>
      <c r="Y156" s="85">
        <f t="shared" ref="Y156:Y219" si="39">R156+S156+T156+W156+X156</f>
        <v>516824846.5084</v>
      </c>
    </row>
    <row r="157" ht="24.95" customHeight="1" spans="1:25">
      <c r="A157" s="82"/>
      <c r="B157" s="89"/>
      <c r="C157" s="79">
        <v>3</v>
      </c>
      <c r="D157" s="84" t="s">
        <v>428</v>
      </c>
      <c r="E157" s="84">
        <v>381898182.66</v>
      </c>
      <c r="F157" s="84">
        <v>0</v>
      </c>
      <c r="G157" s="84">
        <v>86576597.16</v>
      </c>
      <c r="H157" s="84">
        <v>14054243.3948</v>
      </c>
      <c r="I157" s="84">
        <v>0</v>
      </c>
      <c r="J157" s="84">
        <f t="shared" si="38"/>
        <v>14054243.3948</v>
      </c>
      <c r="K157" s="84">
        <v>296109778.82</v>
      </c>
      <c r="L157" s="85">
        <f t="shared" si="33"/>
        <v>778638802.0348</v>
      </c>
      <c r="M157" s="78"/>
      <c r="N157" s="79"/>
      <c r="O157" s="93" t="s">
        <v>429</v>
      </c>
      <c r="P157" s="97"/>
      <c r="Q157" s="94"/>
      <c r="R157" s="94">
        <f t="shared" ref="R157:V157" si="40">SUM(R144:R156)</f>
        <v>3951697079.01</v>
      </c>
      <c r="S157" s="88">
        <v>0</v>
      </c>
      <c r="T157" s="94">
        <f t="shared" si="40"/>
        <v>895852616.35</v>
      </c>
      <c r="U157" s="94">
        <f t="shared" si="40"/>
        <v>145426490.8607</v>
      </c>
      <c r="V157" s="94">
        <f t="shared" si="40"/>
        <v>72713245.43035</v>
      </c>
      <c r="W157" s="94">
        <f t="shared" si="36"/>
        <v>72713245.43035</v>
      </c>
      <c r="X157" s="94">
        <f>SUM(X144:X156)</f>
        <v>3057644134.82</v>
      </c>
      <c r="Y157" s="85">
        <f t="shared" si="39"/>
        <v>7977907075.61035</v>
      </c>
    </row>
    <row r="158" ht="24.95" customHeight="1" spans="1:25">
      <c r="A158" s="82"/>
      <c r="B158" s="89"/>
      <c r="C158" s="79">
        <v>4</v>
      </c>
      <c r="D158" s="84" t="s">
        <v>430</v>
      </c>
      <c r="E158" s="84">
        <v>219984900.65</v>
      </c>
      <c r="F158" s="84">
        <v>0</v>
      </c>
      <c r="G158" s="84">
        <v>49870737.78</v>
      </c>
      <c r="H158" s="84">
        <v>8095669.153</v>
      </c>
      <c r="I158" s="84">
        <v>0</v>
      </c>
      <c r="J158" s="84">
        <f t="shared" si="38"/>
        <v>8095669.153</v>
      </c>
      <c r="K158" s="84">
        <v>224746336.09</v>
      </c>
      <c r="L158" s="85">
        <f t="shared" si="33"/>
        <v>502697643.673</v>
      </c>
      <c r="M158" s="78"/>
      <c r="N158" s="83">
        <v>26</v>
      </c>
      <c r="O158" s="86">
        <v>1</v>
      </c>
      <c r="P158" s="83" t="s">
        <v>109</v>
      </c>
      <c r="Q158" s="84" t="s">
        <v>431</v>
      </c>
      <c r="R158" s="84">
        <v>271945416.13</v>
      </c>
      <c r="S158" s="88">
        <v>0</v>
      </c>
      <c r="T158" s="84">
        <v>61650224.62</v>
      </c>
      <c r="U158" s="84">
        <v>10007869.2224</v>
      </c>
      <c r="V158" s="84">
        <f t="shared" ref="V158:V182" si="41">U158/2</f>
        <v>5003934.6112</v>
      </c>
      <c r="W158" s="84">
        <f t="shared" si="36"/>
        <v>5003934.6112</v>
      </c>
      <c r="X158" s="84">
        <v>229040101.77</v>
      </c>
      <c r="Y158" s="85">
        <f t="shared" si="39"/>
        <v>567639677.1312</v>
      </c>
    </row>
    <row r="159" ht="24.95" customHeight="1" spans="1:25">
      <c r="A159" s="82"/>
      <c r="B159" s="89"/>
      <c r="C159" s="79">
        <v>5</v>
      </c>
      <c r="D159" s="84" t="s">
        <v>432</v>
      </c>
      <c r="E159" s="84">
        <v>304476974.83</v>
      </c>
      <c r="F159" s="84">
        <v>0</v>
      </c>
      <c r="G159" s="84">
        <v>69025152.75</v>
      </c>
      <c r="H159" s="84">
        <v>11205063.8275</v>
      </c>
      <c r="I159" s="84">
        <v>0</v>
      </c>
      <c r="J159" s="84">
        <f t="shared" si="38"/>
        <v>11205063.8275</v>
      </c>
      <c r="K159" s="84">
        <v>261022105.21</v>
      </c>
      <c r="L159" s="85">
        <f t="shared" si="33"/>
        <v>645729296.6175</v>
      </c>
      <c r="M159" s="78"/>
      <c r="N159" s="89"/>
      <c r="O159" s="86">
        <v>2</v>
      </c>
      <c r="P159" s="89"/>
      <c r="Q159" s="84" t="s">
        <v>433</v>
      </c>
      <c r="R159" s="84">
        <v>233483681.93</v>
      </c>
      <c r="S159" s="88">
        <v>0</v>
      </c>
      <c r="T159" s="84">
        <v>52930921.36</v>
      </c>
      <c r="U159" s="84">
        <v>8592438.0985</v>
      </c>
      <c r="V159" s="84">
        <f t="shared" si="41"/>
        <v>4296219.04925</v>
      </c>
      <c r="W159" s="84">
        <f t="shared" si="36"/>
        <v>4296219.04925</v>
      </c>
      <c r="X159" s="84">
        <v>200834415.38</v>
      </c>
      <c r="Y159" s="85">
        <f t="shared" si="39"/>
        <v>491545237.71925</v>
      </c>
    </row>
    <row r="160" ht="24.95" customHeight="1" spans="1:25">
      <c r="A160" s="82"/>
      <c r="B160" s="89"/>
      <c r="C160" s="79">
        <v>6</v>
      </c>
      <c r="D160" s="84" t="s">
        <v>434</v>
      </c>
      <c r="E160" s="84">
        <v>219343819.81</v>
      </c>
      <c r="F160" s="84">
        <v>0</v>
      </c>
      <c r="G160" s="84">
        <v>49725404.28</v>
      </c>
      <c r="H160" s="84">
        <v>8072076.7229</v>
      </c>
      <c r="I160" s="84">
        <v>0</v>
      </c>
      <c r="J160" s="84">
        <f t="shared" si="38"/>
        <v>8072076.7229</v>
      </c>
      <c r="K160" s="84">
        <v>219936790.95</v>
      </c>
      <c r="L160" s="85">
        <f t="shared" si="33"/>
        <v>497078091.7629</v>
      </c>
      <c r="M160" s="78"/>
      <c r="N160" s="89"/>
      <c r="O160" s="86">
        <v>3</v>
      </c>
      <c r="P160" s="89"/>
      <c r="Q160" s="84" t="s">
        <v>435</v>
      </c>
      <c r="R160" s="84">
        <v>267387288.07</v>
      </c>
      <c r="S160" s="88">
        <v>0</v>
      </c>
      <c r="T160" s="84">
        <v>60616893.66</v>
      </c>
      <c r="U160" s="84">
        <v>9840125.4519</v>
      </c>
      <c r="V160" s="84">
        <f t="shared" si="41"/>
        <v>4920062.72595</v>
      </c>
      <c r="W160" s="84">
        <f t="shared" si="36"/>
        <v>4920062.72595</v>
      </c>
      <c r="X160" s="84">
        <v>249691294.04</v>
      </c>
      <c r="Y160" s="85">
        <f t="shared" si="39"/>
        <v>582615538.49595</v>
      </c>
    </row>
    <row r="161" ht="24.95" customHeight="1" spans="1:25">
      <c r="A161" s="82"/>
      <c r="B161" s="89"/>
      <c r="C161" s="79">
        <v>7</v>
      </c>
      <c r="D161" s="84" t="s">
        <v>436</v>
      </c>
      <c r="E161" s="84">
        <v>367691405.28</v>
      </c>
      <c r="F161" s="84">
        <v>0</v>
      </c>
      <c r="G161" s="84">
        <v>83355910.35</v>
      </c>
      <c r="H161" s="84">
        <v>13531419.4689</v>
      </c>
      <c r="I161" s="84">
        <v>0</v>
      </c>
      <c r="J161" s="84">
        <f t="shared" si="38"/>
        <v>13531419.4689</v>
      </c>
      <c r="K161" s="84">
        <v>281758108.07</v>
      </c>
      <c r="L161" s="85">
        <f t="shared" si="33"/>
        <v>746336843.1689</v>
      </c>
      <c r="M161" s="78"/>
      <c r="N161" s="89"/>
      <c r="O161" s="86">
        <v>4</v>
      </c>
      <c r="P161" s="89"/>
      <c r="Q161" s="84" t="s">
        <v>437</v>
      </c>
      <c r="R161" s="84">
        <v>435267226.6</v>
      </c>
      <c r="S161" s="88">
        <v>0</v>
      </c>
      <c r="T161" s="84">
        <v>98675398.43</v>
      </c>
      <c r="U161" s="84">
        <v>16018278.751</v>
      </c>
      <c r="V161" s="84">
        <f t="shared" si="41"/>
        <v>8009139.3755</v>
      </c>
      <c r="W161" s="84">
        <f t="shared" si="36"/>
        <v>8009139.3755</v>
      </c>
      <c r="X161" s="84">
        <v>243632754.15</v>
      </c>
      <c r="Y161" s="85">
        <f t="shared" si="39"/>
        <v>785584518.5555</v>
      </c>
    </row>
    <row r="162" ht="24.95" customHeight="1" spans="1:25">
      <c r="A162" s="82"/>
      <c r="B162" s="89"/>
      <c r="C162" s="79">
        <v>8</v>
      </c>
      <c r="D162" s="84" t="s">
        <v>438</v>
      </c>
      <c r="E162" s="84">
        <v>243325499.03</v>
      </c>
      <c r="F162" s="84">
        <v>0</v>
      </c>
      <c r="G162" s="84">
        <v>55162068.49</v>
      </c>
      <c r="H162" s="84">
        <v>8954627.0255</v>
      </c>
      <c r="I162" s="84">
        <v>0</v>
      </c>
      <c r="J162" s="84">
        <f t="shared" si="38"/>
        <v>8954627.0255</v>
      </c>
      <c r="K162" s="84">
        <v>234808160.07</v>
      </c>
      <c r="L162" s="85">
        <f t="shared" si="33"/>
        <v>542250354.6155</v>
      </c>
      <c r="M162" s="78"/>
      <c r="N162" s="89"/>
      <c r="O162" s="86">
        <v>5</v>
      </c>
      <c r="P162" s="89"/>
      <c r="Q162" s="84" t="s">
        <v>439</v>
      </c>
      <c r="R162" s="84">
        <v>261271634.8</v>
      </c>
      <c r="S162" s="88">
        <v>0</v>
      </c>
      <c r="T162" s="84">
        <v>59230470.59</v>
      </c>
      <c r="U162" s="84">
        <v>9615063.1615</v>
      </c>
      <c r="V162" s="84">
        <f t="shared" si="41"/>
        <v>4807531.58075</v>
      </c>
      <c r="W162" s="84">
        <f t="shared" si="36"/>
        <v>4807531.58075</v>
      </c>
      <c r="X162" s="84">
        <v>234439584.9</v>
      </c>
      <c r="Y162" s="85">
        <f t="shared" si="39"/>
        <v>559749221.87075</v>
      </c>
    </row>
    <row r="163" ht="24.95" customHeight="1" spans="1:25">
      <c r="A163" s="82"/>
      <c r="B163" s="89"/>
      <c r="C163" s="79">
        <v>9</v>
      </c>
      <c r="D163" s="84" t="s">
        <v>440</v>
      </c>
      <c r="E163" s="84">
        <v>288985927.02</v>
      </c>
      <c r="F163" s="84">
        <v>0</v>
      </c>
      <c r="G163" s="84">
        <v>65513320.89</v>
      </c>
      <c r="H163" s="84">
        <v>10634977.4374</v>
      </c>
      <c r="I163" s="84">
        <v>0</v>
      </c>
      <c r="J163" s="84">
        <f t="shared" si="38"/>
        <v>10634977.4374</v>
      </c>
      <c r="K163" s="84">
        <v>252319118.76</v>
      </c>
      <c r="L163" s="85">
        <f t="shared" si="33"/>
        <v>617453344.1074</v>
      </c>
      <c r="M163" s="78"/>
      <c r="N163" s="89"/>
      <c r="O163" s="86">
        <v>6</v>
      </c>
      <c r="P163" s="89"/>
      <c r="Q163" s="84" t="s">
        <v>441</v>
      </c>
      <c r="R163" s="84">
        <v>275174405.76</v>
      </c>
      <c r="S163" s="88">
        <v>0</v>
      </c>
      <c r="T163" s="84">
        <v>62382238.93</v>
      </c>
      <c r="U163" s="84">
        <v>10126699.3406</v>
      </c>
      <c r="V163" s="84">
        <f t="shared" si="41"/>
        <v>5063349.6703</v>
      </c>
      <c r="W163" s="84">
        <f t="shared" si="36"/>
        <v>5063349.6703</v>
      </c>
      <c r="X163" s="84">
        <v>239282381.77</v>
      </c>
      <c r="Y163" s="85">
        <f t="shared" si="39"/>
        <v>581902376.1303</v>
      </c>
    </row>
    <row r="164" ht="24.95" customHeight="1" spans="1:25">
      <c r="A164" s="82"/>
      <c r="B164" s="89"/>
      <c r="C164" s="79">
        <v>10</v>
      </c>
      <c r="D164" s="84" t="s">
        <v>442</v>
      </c>
      <c r="E164" s="84">
        <v>246320638.5</v>
      </c>
      <c r="F164" s="84">
        <v>0</v>
      </c>
      <c r="G164" s="84">
        <v>55841068.8</v>
      </c>
      <c r="H164" s="84">
        <v>9064851.2188</v>
      </c>
      <c r="I164" s="84">
        <v>0</v>
      </c>
      <c r="J164" s="84">
        <f t="shared" si="38"/>
        <v>9064851.2188</v>
      </c>
      <c r="K164" s="84">
        <v>230974497.16</v>
      </c>
      <c r="L164" s="85">
        <f t="shared" si="33"/>
        <v>542201055.6788</v>
      </c>
      <c r="M164" s="78"/>
      <c r="N164" s="89"/>
      <c r="O164" s="86">
        <v>7</v>
      </c>
      <c r="P164" s="89"/>
      <c r="Q164" s="84" t="s">
        <v>443</v>
      </c>
      <c r="R164" s="84">
        <v>260641806.97</v>
      </c>
      <c r="S164" s="88">
        <v>0</v>
      </c>
      <c r="T164" s="84">
        <v>59087688.16</v>
      </c>
      <c r="U164" s="84">
        <v>9591884.8539</v>
      </c>
      <c r="V164" s="84">
        <f t="shared" si="41"/>
        <v>4795942.42695</v>
      </c>
      <c r="W164" s="84">
        <f t="shared" si="36"/>
        <v>4795942.42695</v>
      </c>
      <c r="X164" s="84">
        <v>227007262.87</v>
      </c>
      <c r="Y164" s="85">
        <f t="shared" si="39"/>
        <v>551532700.42695</v>
      </c>
    </row>
    <row r="165" ht="24.95" customHeight="1" spans="1:25">
      <c r="A165" s="82"/>
      <c r="B165" s="89"/>
      <c r="C165" s="79">
        <v>11</v>
      </c>
      <c r="D165" s="84" t="s">
        <v>444</v>
      </c>
      <c r="E165" s="84">
        <v>354898177.27</v>
      </c>
      <c r="F165" s="84">
        <v>0</v>
      </c>
      <c r="G165" s="84">
        <v>80455676.2</v>
      </c>
      <c r="H165" s="84">
        <v>13060615.6043</v>
      </c>
      <c r="I165" s="84">
        <v>0</v>
      </c>
      <c r="J165" s="84">
        <f t="shared" si="38"/>
        <v>13060615.6043</v>
      </c>
      <c r="K165" s="84">
        <v>298473266.93</v>
      </c>
      <c r="L165" s="85">
        <f t="shared" si="33"/>
        <v>746887736.0043</v>
      </c>
      <c r="M165" s="78"/>
      <c r="N165" s="89"/>
      <c r="O165" s="86">
        <v>8</v>
      </c>
      <c r="P165" s="89"/>
      <c r="Q165" s="84" t="s">
        <v>445</v>
      </c>
      <c r="R165" s="84">
        <v>232899968.17</v>
      </c>
      <c r="S165" s="88">
        <v>0</v>
      </c>
      <c r="T165" s="84">
        <v>52798593.02</v>
      </c>
      <c r="U165" s="84">
        <v>8570956.8357</v>
      </c>
      <c r="V165" s="84">
        <f t="shared" si="41"/>
        <v>4285478.41785</v>
      </c>
      <c r="W165" s="84">
        <f t="shared" si="36"/>
        <v>4285478.41785</v>
      </c>
      <c r="X165" s="84">
        <v>213373306.43</v>
      </c>
      <c r="Y165" s="85">
        <f t="shared" si="39"/>
        <v>503357346.03785</v>
      </c>
    </row>
    <row r="166" ht="24.95" customHeight="1" spans="1:25">
      <c r="A166" s="82"/>
      <c r="B166" s="89"/>
      <c r="C166" s="79">
        <v>12</v>
      </c>
      <c r="D166" s="84" t="s">
        <v>446</v>
      </c>
      <c r="E166" s="84">
        <v>251344556.78</v>
      </c>
      <c r="F166" s="84">
        <v>0</v>
      </c>
      <c r="G166" s="84">
        <v>56979994.74</v>
      </c>
      <c r="H166" s="84">
        <v>9249736.5456</v>
      </c>
      <c r="I166" s="84">
        <v>0</v>
      </c>
      <c r="J166" s="84">
        <f t="shared" si="38"/>
        <v>9249736.5456</v>
      </c>
      <c r="K166" s="84">
        <v>240190083.3</v>
      </c>
      <c r="L166" s="85">
        <f t="shared" si="33"/>
        <v>557764371.3656</v>
      </c>
      <c r="M166" s="78"/>
      <c r="N166" s="89"/>
      <c r="O166" s="86">
        <v>9</v>
      </c>
      <c r="P166" s="89"/>
      <c r="Q166" s="84" t="s">
        <v>447</v>
      </c>
      <c r="R166" s="84">
        <v>251312472.96</v>
      </c>
      <c r="S166" s="88">
        <v>0</v>
      </c>
      <c r="T166" s="84">
        <v>56972721.32</v>
      </c>
      <c r="U166" s="84">
        <v>9248555.8285</v>
      </c>
      <c r="V166" s="84">
        <f t="shared" si="41"/>
        <v>4624277.91425</v>
      </c>
      <c r="W166" s="84">
        <f t="shared" si="36"/>
        <v>4624277.91425</v>
      </c>
      <c r="X166" s="84">
        <v>225030839.83</v>
      </c>
      <c r="Y166" s="85">
        <f t="shared" si="39"/>
        <v>537940312.02425</v>
      </c>
    </row>
    <row r="167" ht="24.95" customHeight="1" spans="1:25">
      <c r="A167" s="82"/>
      <c r="B167" s="89"/>
      <c r="C167" s="79">
        <v>13</v>
      </c>
      <c r="D167" s="84" t="s">
        <v>448</v>
      </c>
      <c r="E167" s="84">
        <v>289993075.66</v>
      </c>
      <c r="F167" s="84">
        <v>0</v>
      </c>
      <c r="G167" s="84">
        <v>65741642.23</v>
      </c>
      <c r="H167" s="84">
        <v>10672041.5367</v>
      </c>
      <c r="I167" s="84">
        <v>0</v>
      </c>
      <c r="J167" s="84">
        <f t="shared" si="38"/>
        <v>10672041.5367</v>
      </c>
      <c r="K167" s="84">
        <v>274147945.33</v>
      </c>
      <c r="L167" s="85">
        <f t="shared" si="33"/>
        <v>640554704.7567</v>
      </c>
      <c r="M167" s="78"/>
      <c r="N167" s="89"/>
      <c r="O167" s="86">
        <v>10</v>
      </c>
      <c r="P167" s="89"/>
      <c r="Q167" s="84" t="s">
        <v>449</v>
      </c>
      <c r="R167" s="84">
        <v>276765628.23</v>
      </c>
      <c r="S167" s="88">
        <v>0</v>
      </c>
      <c r="T167" s="84">
        <v>62742970.22</v>
      </c>
      <c r="U167" s="84">
        <v>10185257.9535</v>
      </c>
      <c r="V167" s="84">
        <f t="shared" si="41"/>
        <v>5092628.97675</v>
      </c>
      <c r="W167" s="84">
        <f t="shared" si="36"/>
        <v>5092628.97675</v>
      </c>
      <c r="X167" s="84">
        <v>236152609.4</v>
      </c>
      <c r="Y167" s="85">
        <f t="shared" si="39"/>
        <v>580753836.82675</v>
      </c>
    </row>
    <row r="168" ht="24.95" customHeight="1" spans="1:25">
      <c r="A168" s="82"/>
      <c r="B168" s="89"/>
      <c r="C168" s="79">
        <v>14</v>
      </c>
      <c r="D168" s="84" t="s">
        <v>450</v>
      </c>
      <c r="E168" s="84">
        <v>256338769.36</v>
      </c>
      <c r="F168" s="84">
        <v>0</v>
      </c>
      <c r="G168" s="84">
        <v>58112186.39</v>
      </c>
      <c r="H168" s="84">
        <v>9433528.6726</v>
      </c>
      <c r="I168" s="84">
        <v>0</v>
      </c>
      <c r="J168" s="84">
        <f t="shared" si="38"/>
        <v>9433528.6726</v>
      </c>
      <c r="K168" s="84">
        <v>228869924.19</v>
      </c>
      <c r="L168" s="85">
        <f t="shared" si="33"/>
        <v>552754408.6126</v>
      </c>
      <c r="M168" s="78"/>
      <c r="N168" s="89"/>
      <c r="O168" s="86">
        <v>11</v>
      </c>
      <c r="P168" s="89"/>
      <c r="Q168" s="84" t="s">
        <v>451</v>
      </c>
      <c r="R168" s="84">
        <v>270343200.48</v>
      </c>
      <c r="S168" s="88">
        <v>0</v>
      </c>
      <c r="T168" s="84">
        <v>61287001.16</v>
      </c>
      <c r="U168" s="84">
        <v>9948906.0491</v>
      </c>
      <c r="V168" s="84">
        <f t="shared" si="41"/>
        <v>4974453.02455</v>
      </c>
      <c r="W168" s="84">
        <f t="shared" si="36"/>
        <v>4974453.02455</v>
      </c>
      <c r="X168" s="84">
        <v>220529153.4</v>
      </c>
      <c r="Y168" s="85">
        <f t="shared" si="39"/>
        <v>557133808.06455</v>
      </c>
    </row>
    <row r="169" ht="24.95" customHeight="1" spans="1:25">
      <c r="A169" s="82"/>
      <c r="B169" s="89"/>
      <c r="C169" s="79">
        <v>15</v>
      </c>
      <c r="D169" s="84" t="s">
        <v>452</v>
      </c>
      <c r="E169" s="84">
        <v>235903327.37</v>
      </c>
      <c r="F169" s="84">
        <v>0</v>
      </c>
      <c r="G169" s="84">
        <v>53479456.75</v>
      </c>
      <c r="H169" s="84">
        <v>8681483.5237</v>
      </c>
      <c r="I169" s="84">
        <v>0</v>
      </c>
      <c r="J169" s="84">
        <f t="shared" si="38"/>
        <v>8681483.5237</v>
      </c>
      <c r="K169" s="84">
        <v>217953642.84</v>
      </c>
      <c r="L169" s="85">
        <f t="shared" si="33"/>
        <v>516017910.4837</v>
      </c>
      <c r="M169" s="78"/>
      <c r="N169" s="89"/>
      <c r="O169" s="86">
        <v>12</v>
      </c>
      <c r="P169" s="89"/>
      <c r="Q169" s="84" t="s">
        <v>453</v>
      </c>
      <c r="R169" s="84">
        <v>314576978.46</v>
      </c>
      <c r="S169" s="88">
        <v>0</v>
      </c>
      <c r="T169" s="84">
        <v>71314830.96</v>
      </c>
      <c r="U169" s="84">
        <v>11576754.2825</v>
      </c>
      <c r="V169" s="84">
        <f t="shared" si="41"/>
        <v>5788377.14125</v>
      </c>
      <c r="W169" s="84">
        <f t="shared" si="36"/>
        <v>5788377.14125</v>
      </c>
      <c r="X169" s="84">
        <v>257812188.4</v>
      </c>
      <c r="Y169" s="85">
        <f t="shared" si="39"/>
        <v>649492374.96125</v>
      </c>
    </row>
    <row r="170" ht="24.95" customHeight="1" spans="1:25">
      <c r="A170" s="82"/>
      <c r="B170" s="89"/>
      <c r="C170" s="79">
        <v>16</v>
      </c>
      <c r="D170" s="84" t="s">
        <v>454</v>
      </c>
      <c r="E170" s="84">
        <v>345664403.5</v>
      </c>
      <c r="F170" s="84">
        <v>0</v>
      </c>
      <c r="G170" s="84">
        <v>78362372.94</v>
      </c>
      <c r="H170" s="84">
        <v>12720803.2932</v>
      </c>
      <c r="I170" s="84">
        <v>0</v>
      </c>
      <c r="J170" s="84">
        <f t="shared" si="38"/>
        <v>12720803.2932</v>
      </c>
      <c r="K170" s="84">
        <v>253733624.93</v>
      </c>
      <c r="L170" s="85">
        <f t="shared" si="33"/>
        <v>690481204.6632</v>
      </c>
      <c r="M170" s="78"/>
      <c r="N170" s="89"/>
      <c r="O170" s="86">
        <v>13</v>
      </c>
      <c r="P170" s="89"/>
      <c r="Q170" s="84" t="s">
        <v>455</v>
      </c>
      <c r="R170" s="84">
        <v>322243554.01</v>
      </c>
      <c r="S170" s="88">
        <v>0</v>
      </c>
      <c r="T170" s="84">
        <v>73052849.24</v>
      </c>
      <c r="U170" s="84">
        <v>11858892.0975</v>
      </c>
      <c r="V170" s="84">
        <f t="shared" si="41"/>
        <v>5929446.04875</v>
      </c>
      <c r="W170" s="84">
        <f t="shared" si="36"/>
        <v>5929446.04875</v>
      </c>
      <c r="X170" s="84">
        <v>247252335.7</v>
      </c>
      <c r="Y170" s="85">
        <f t="shared" si="39"/>
        <v>648478184.99875</v>
      </c>
    </row>
    <row r="171" ht="24.95" customHeight="1" spans="1:25">
      <c r="A171" s="82"/>
      <c r="B171" s="89"/>
      <c r="C171" s="79">
        <v>17</v>
      </c>
      <c r="D171" s="84" t="s">
        <v>456</v>
      </c>
      <c r="E171" s="84">
        <v>356242306.08</v>
      </c>
      <c r="F171" s="84">
        <v>0</v>
      </c>
      <c r="G171" s="84">
        <v>80760391.19</v>
      </c>
      <c r="H171" s="84">
        <v>13110080.918</v>
      </c>
      <c r="I171" s="84">
        <v>0</v>
      </c>
      <c r="J171" s="84">
        <f t="shared" si="38"/>
        <v>13110080.918</v>
      </c>
      <c r="K171" s="84">
        <v>271405611.66</v>
      </c>
      <c r="L171" s="85">
        <f t="shared" si="33"/>
        <v>721518389.848</v>
      </c>
      <c r="M171" s="78"/>
      <c r="N171" s="89"/>
      <c r="O171" s="86">
        <v>14</v>
      </c>
      <c r="P171" s="89"/>
      <c r="Q171" s="84" t="s">
        <v>457</v>
      </c>
      <c r="R171" s="84">
        <v>356809137.43</v>
      </c>
      <c r="S171" s="88">
        <v>0</v>
      </c>
      <c r="T171" s="84">
        <v>80888892.27</v>
      </c>
      <c r="U171" s="84">
        <v>13130940.8911</v>
      </c>
      <c r="V171" s="84">
        <f t="shared" si="41"/>
        <v>6565470.44555</v>
      </c>
      <c r="W171" s="84">
        <f t="shared" si="36"/>
        <v>6565470.44555</v>
      </c>
      <c r="X171" s="84">
        <v>253894088.51</v>
      </c>
      <c r="Y171" s="85">
        <f t="shared" si="39"/>
        <v>698157588.65555</v>
      </c>
    </row>
    <row r="172" ht="24.95" customHeight="1" spans="1:25">
      <c r="A172" s="82"/>
      <c r="B172" s="89"/>
      <c r="C172" s="79">
        <v>18</v>
      </c>
      <c r="D172" s="84" t="s">
        <v>458</v>
      </c>
      <c r="E172" s="84">
        <v>198355890.43</v>
      </c>
      <c r="F172" s="84">
        <v>0</v>
      </c>
      <c r="G172" s="84">
        <v>44967425.35</v>
      </c>
      <c r="H172" s="84">
        <v>7299699.4734</v>
      </c>
      <c r="I172" s="84">
        <v>0</v>
      </c>
      <c r="J172" s="84">
        <f t="shared" si="38"/>
        <v>7299699.4734</v>
      </c>
      <c r="K172" s="84">
        <v>216348219.43</v>
      </c>
      <c r="L172" s="85">
        <f t="shared" si="33"/>
        <v>466971234.6834</v>
      </c>
      <c r="M172" s="78"/>
      <c r="N172" s="89"/>
      <c r="O172" s="86">
        <v>15</v>
      </c>
      <c r="P172" s="89"/>
      <c r="Q172" s="84" t="s">
        <v>459</v>
      </c>
      <c r="R172" s="84">
        <v>421012597.49</v>
      </c>
      <c r="S172" s="88">
        <v>0</v>
      </c>
      <c r="T172" s="84">
        <v>95443863.59</v>
      </c>
      <c r="U172" s="84">
        <v>15493693.8324</v>
      </c>
      <c r="V172" s="84">
        <f t="shared" si="41"/>
        <v>7746846.9162</v>
      </c>
      <c r="W172" s="84">
        <f t="shared" si="36"/>
        <v>7746846.9162</v>
      </c>
      <c r="X172" s="84">
        <v>259719492.68</v>
      </c>
      <c r="Y172" s="85">
        <f t="shared" si="39"/>
        <v>783922800.6762</v>
      </c>
    </row>
    <row r="173" ht="24.95" customHeight="1" spans="1:25">
      <c r="A173" s="82"/>
      <c r="B173" s="89"/>
      <c r="C173" s="79">
        <v>19</v>
      </c>
      <c r="D173" s="84" t="s">
        <v>460</v>
      </c>
      <c r="E173" s="84">
        <v>267223966.5</v>
      </c>
      <c r="F173" s="84">
        <v>0</v>
      </c>
      <c r="G173" s="84">
        <v>60579868.54</v>
      </c>
      <c r="H173" s="84">
        <v>9834115.0512</v>
      </c>
      <c r="I173" s="84">
        <v>0</v>
      </c>
      <c r="J173" s="84">
        <f t="shared" si="38"/>
        <v>9834115.0512</v>
      </c>
      <c r="K173" s="84">
        <v>233914846.75</v>
      </c>
      <c r="L173" s="85">
        <f t="shared" si="33"/>
        <v>571552796.8412</v>
      </c>
      <c r="M173" s="78"/>
      <c r="N173" s="89"/>
      <c r="O173" s="86">
        <v>16</v>
      </c>
      <c r="P173" s="89"/>
      <c r="Q173" s="84" t="s">
        <v>461</v>
      </c>
      <c r="R173" s="84">
        <v>266640836.97</v>
      </c>
      <c r="S173" s="88">
        <v>0</v>
      </c>
      <c r="T173" s="84">
        <v>60447672.65</v>
      </c>
      <c r="U173" s="84">
        <v>9812655.2886</v>
      </c>
      <c r="V173" s="84">
        <f t="shared" si="41"/>
        <v>4906327.6443</v>
      </c>
      <c r="W173" s="84">
        <f t="shared" si="36"/>
        <v>4906327.6443</v>
      </c>
      <c r="X173" s="84">
        <v>254640944.78</v>
      </c>
      <c r="Y173" s="85">
        <f t="shared" si="39"/>
        <v>586635782.0443</v>
      </c>
    </row>
    <row r="174" ht="24.95" customHeight="1" spans="1:25">
      <c r="A174" s="82"/>
      <c r="B174" s="89"/>
      <c r="C174" s="79">
        <v>20</v>
      </c>
      <c r="D174" s="84" t="s">
        <v>462</v>
      </c>
      <c r="E174" s="84">
        <v>316230606.37</v>
      </c>
      <c r="F174" s="84">
        <v>0</v>
      </c>
      <c r="G174" s="84">
        <v>71689709.62</v>
      </c>
      <c r="H174" s="84">
        <v>11637609.4795</v>
      </c>
      <c r="I174" s="84">
        <v>0</v>
      </c>
      <c r="J174" s="84">
        <f t="shared" si="38"/>
        <v>11637609.4795</v>
      </c>
      <c r="K174" s="84">
        <v>247631372.09</v>
      </c>
      <c r="L174" s="85">
        <f t="shared" si="33"/>
        <v>647189297.5595</v>
      </c>
      <c r="M174" s="78"/>
      <c r="N174" s="89"/>
      <c r="O174" s="86">
        <v>17</v>
      </c>
      <c r="P174" s="89"/>
      <c r="Q174" s="84" t="s">
        <v>463</v>
      </c>
      <c r="R174" s="84">
        <v>361911844.52</v>
      </c>
      <c r="S174" s="88">
        <v>0</v>
      </c>
      <c r="T174" s="84">
        <v>82045679.7</v>
      </c>
      <c r="U174" s="84">
        <v>13318725.7264</v>
      </c>
      <c r="V174" s="84">
        <f t="shared" si="41"/>
        <v>6659362.8632</v>
      </c>
      <c r="W174" s="84">
        <f t="shared" si="36"/>
        <v>6659362.8632</v>
      </c>
      <c r="X174" s="84">
        <v>270896183.65</v>
      </c>
      <c r="Y174" s="85">
        <f t="shared" si="39"/>
        <v>721513070.7332</v>
      </c>
    </row>
    <row r="175" ht="24.95" customHeight="1" spans="1:25">
      <c r="A175" s="82"/>
      <c r="B175" s="89"/>
      <c r="C175" s="79">
        <v>21</v>
      </c>
      <c r="D175" s="84" t="s">
        <v>464</v>
      </c>
      <c r="E175" s="84">
        <v>460507328.25</v>
      </c>
      <c r="F175" s="84">
        <v>0</v>
      </c>
      <c r="G175" s="84">
        <v>104397347.93</v>
      </c>
      <c r="H175" s="84">
        <v>16947140.2853</v>
      </c>
      <c r="I175" s="84">
        <v>0</v>
      </c>
      <c r="J175" s="84">
        <f t="shared" si="38"/>
        <v>16947140.2853</v>
      </c>
      <c r="K175" s="84">
        <v>390076178.27</v>
      </c>
      <c r="L175" s="85">
        <f t="shared" si="33"/>
        <v>971927994.7353</v>
      </c>
      <c r="M175" s="78"/>
      <c r="N175" s="89"/>
      <c r="O175" s="86">
        <v>18</v>
      </c>
      <c r="P175" s="89"/>
      <c r="Q175" s="84" t="s">
        <v>465</v>
      </c>
      <c r="R175" s="84">
        <v>244463675.02</v>
      </c>
      <c r="S175" s="88">
        <v>0</v>
      </c>
      <c r="T175" s="84">
        <v>55420093.82</v>
      </c>
      <c r="U175" s="84">
        <v>8996513.0652</v>
      </c>
      <c r="V175" s="84">
        <f t="shared" si="41"/>
        <v>4498256.5326</v>
      </c>
      <c r="W175" s="84">
        <f t="shared" si="36"/>
        <v>4498256.5326</v>
      </c>
      <c r="X175" s="84">
        <v>218109623.04</v>
      </c>
      <c r="Y175" s="85">
        <f t="shared" si="39"/>
        <v>522491648.4126</v>
      </c>
    </row>
    <row r="176" ht="24.95" customHeight="1" spans="1:25">
      <c r="A176" s="82"/>
      <c r="B176" s="89"/>
      <c r="C176" s="79">
        <v>22</v>
      </c>
      <c r="D176" s="84" t="s">
        <v>466</v>
      </c>
      <c r="E176" s="84">
        <v>287567990.08</v>
      </c>
      <c r="F176" s="84">
        <v>0</v>
      </c>
      <c r="G176" s="84">
        <v>65191873.55</v>
      </c>
      <c r="H176" s="84">
        <v>10582795.909</v>
      </c>
      <c r="I176" s="84">
        <v>0</v>
      </c>
      <c r="J176" s="84">
        <f t="shared" si="38"/>
        <v>10582795.909</v>
      </c>
      <c r="K176" s="84">
        <v>243573540.21</v>
      </c>
      <c r="L176" s="85">
        <f t="shared" si="33"/>
        <v>606916199.749</v>
      </c>
      <c r="M176" s="78"/>
      <c r="N176" s="89"/>
      <c r="O176" s="86">
        <v>19</v>
      </c>
      <c r="P176" s="89"/>
      <c r="Q176" s="84" t="s">
        <v>467</v>
      </c>
      <c r="R176" s="84">
        <v>281349533.58</v>
      </c>
      <c r="S176" s="88">
        <v>0</v>
      </c>
      <c r="T176" s="84">
        <v>63782144.92</v>
      </c>
      <c r="U176" s="84">
        <v>10353950.355</v>
      </c>
      <c r="V176" s="84">
        <f t="shared" si="41"/>
        <v>5176975.1775</v>
      </c>
      <c r="W176" s="84">
        <f t="shared" ref="W176:W207" si="42">U176-V176</f>
        <v>5176975.1775</v>
      </c>
      <c r="X176" s="84">
        <v>238447352.38</v>
      </c>
      <c r="Y176" s="85">
        <f t="shared" si="39"/>
        <v>588756006.0575</v>
      </c>
    </row>
    <row r="177" ht="24.95" customHeight="1" spans="1:26">
      <c r="A177" s="82"/>
      <c r="B177" s="89"/>
      <c r="C177" s="79">
        <v>23</v>
      </c>
      <c r="D177" s="84" t="s">
        <v>468</v>
      </c>
      <c r="E177" s="84">
        <v>267788856.07</v>
      </c>
      <c r="F177" s="84">
        <v>0</v>
      </c>
      <c r="G177" s="84">
        <v>60707929.41</v>
      </c>
      <c r="H177" s="84">
        <v>9854903.5645</v>
      </c>
      <c r="I177" s="84">
        <v>0</v>
      </c>
      <c r="J177" s="84">
        <f t="shared" si="38"/>
        <v>9854903.5645</v>
      </c>
      <c r="K177" s="84">
        <v>238822652.62</v>
      </c>
      <c r="L177" s="85">
        <f t="shared" si="33"/>
        <v>577174341.6645</v>
      </c>
      <c r="M177" s="78"/>
      <c r="N177" s="89"/>
      <c r="O177" s="86">
        <v>20</v>
      </c>
      <c r="P177" s="89"/>
      <c r="Q177" s="84" t="s">
        <v>469</v>
      </c>
      <c r="R177" s="84">
        <v>324505177.68</v>
      </c>
      <c r="S177" s="88">
        <v>0</v>
      </c>
      <c r="T177" s="84">
        <v>73565560.98</v>
      </c>
      <c r="U177" s="84">
        <v>11942122.16</v>
      </c>
      <c r="V177" s="84">
        <f t="shared" si="41"/>
        <v>5971061.08</v>
      </c>
      <c r="W177" s="84">
        <f t="shared" si="42"/>
        <v>5971061.08</v>
      </c>
      <c r="X177" s="84">
        <v>247355453.42</v>
      </c>
      <c r="Y177" s="85">
        <f t="shared" si="39"/>
        <v>651397253.16</v>
      </c>
    </row>
    <row r="178" ht="24.95" customHeight="1" spans="1:26">
      <c r="A178" s="82"/>
      <c r="B178" s="89"/>
      <c r="C178" s="79">
        <v>24</v>
      </c>
      <c r="D178" s="84" t="s">
        <v>470</v>
      </c>
      <c r="E178" s="84">
        <v>261387313.54</v>
      </c>
      <c r="F178" s="84">
        <v>0</v>
      </c>
      <c r="G178" s="84">
        <v>59256695.04</v>
      </c>
      <c r="H178" s="84">
        <v>9619320.2576</v>
      </c>
      <c r="I178" s="84">
        <v>0</v>
      </c>
      <c r="J178" s="84">
        <f t="shared" si="38"/>
        <v>9619320.2576</v>
      </c>
      <c r="K178" s="84">
        <v>236280950.17</v>
      </c>
      <c r="L178" s="85">
        <f t="shared" si="33"/>
        <v>566544279.0076</v>
      </c>
      <c r="M178" s="78"/>
      <c r="N178" s="89"/>
      <c r="O178" s="86">
        <v>21</v>
      </c>
      <c r="P178" s="89"/>
      <c r="Q178" s="84" t="s">
        <v>471</v>
      </c>
      <c r="R178" s="84">
        <v>305271918.77</v>
      </c>
      <c r="S178" s="88">
        <v>0</v>
      </c>
      <c r="T178" s="84">
        <v>69205367.13</v>
      </c>
      <c r="U178" s="84">
        <v>11234318.5771</v>
      </c>
      <c r="V178" s="84">
        <f t="shared" si="41"/>
        <v>5617159.28855</v>
      </c>
      <c r="W178" s="84">
        <f t="shared" si="42"/>
        <v>5617159.28855</v>
      </c>
      <c r="X178" s="84">
        <v>245160092.03</v>
      </c>
      <c r="Y178" s="85">
        <f t="shared" si="39"/>
        <v>625254537.21855</v>
      </c>
    </row>
    <row r="179" ht="24.95" customHeight="1" spans="1:26">
      <c r="A179" s="82"/>
      <c r="B179" s="89"/>
      <c r="C179" s="79">
        <v>25</v>
      </c>
      <c r="D179" s="84" t="s">
        <v>472</v>
      </c>
      <c r="E179" s="84">
        <v>298940514.66</v>
      </c>
      <c r="F179" s="84">
        <v>0</v>
      </c>
      <c r="G179" s="84">
        <v>67770033.19</v>
      </c>
      <c r="H179" s="84">
        <v>11001316.4353</v>
      </c>
      <c r="I179" s="84">
        <v>0</v>
      </c>
      <c r="J179" s="84">
        <f t="shared" si="38"/>
        <v>11001316.4353</v>
      </c>
      <c r="K179" s="84">
        <v>283812243.02</v>
      </c>
      <c r="L179" s="85">
        <f t="shared" si="33"/>
        <v>661524107.3053</v>
      </c>
      <c r="M179" s="78"/>
      <c r="N179" s="89"/>
      <c r="O179" s="86">
        <v>22</v>
      </c>
      <c r="P179" s="89"/>
      <c r="Q179" s="84" t="s">
        <v>473</v>
      </c>
      <c r="R179" s="84">
        <v>360878181.21</v>
      </c>
      <c r="S179" s="88">
        <v>0</v>
      </c>
      <c r="T179" s="84">
        <v>81811347.47</v>
      </c>
      <c r="U179" s="84">
        <v>13280685.8604</v>
      </c>
      <c r="V179" s="84">
        <f t="shared" si="41"/>
        <v>6640342.9302</v>
      </c>
      <c r="W179" s="84">
        <f t="shared" si="42"/>
        <v>6640342.9302</v>
      </c>
      <c r="X179" s="84">
        <v>267334512.41</v>
      </c>
      <c r="Y179" s="85">
        <f t="shared" si="39"/>
        <v>716664384.0202</v>
      </c>
    </row>
    <row r="180" ht="24.95" customHeight="1" spans="1:26">
      <c r="A180" s="82"/>
      <c r="B180" s="89"/>
      <c r="C180" s="79">
        <v>26</v>
      </c>
      <c r="D180" s="84" t="s">
        <v>474</v>
      </c>
      <c r="E180" s="84">
        <v>259853753.54</v>
      </c>
      <c r="F180" s="84">
        <v>0</v>
      </c>
      <c r="G180" s="84">
        <v>58909035.87</v>
      </c>
      <c r="H180" s="84">
        <v>9562883.6822</v>
      </c>
      <c r="I180" s="84">
        <v>0</v>
      </c>
      <c r="J180" s="84">
        <f t="shared" si="38"/>
        <v>9562883.6822</v>
      </c>
      <c r="K180" s="84">
        <v>232525372.78</v>
      </c>
      <c r="L180" s="85">
        <f t="shared" si="33"/>
        <v>560851045.8722</v>
      </c>
      <c r="M180" s="78"/>
      <c r="N180" s="89"/>
      <c r="O180" s="86">
        <v>23</v>
      </c>
      <c r="P180" s="89"/>
      <c r="Q180" s="84" t="s">
        <v>475</v>
      </c>
      <c r="R180" s="84">
        <v>263919275.8</v>
      </c>
      <c r="S180" s="88">
        <v>0</v>
      </c>
      <c r="T180" s="84">
        <v>59830692.74</v>
      </c>
      <c r="U180" s="84">
        <v>9712499.0563</v>
      </c>
      <c r="V180" s="84">
        <f t="shared" si="41"/>
        <v>4856249.52815</v>
      </c>
      <c r="W180" s="84">
        <f t="shared" si="42"/>
        <v>4856249.52815</v>
      </c>
      <c r="X180" s="84">
        <v>260300837.53</v>
      </c>
      <c r="Y180" s="85">
        <f t="shared" si="39"/>
        <v>588907055.59815</v>
      </c>
    </row>
    <row r="181" ht="24.95" customHeight="1" spans="1:26">
      <c r="A181" s="82"/>
      <c r="B181" s="91"/>
      <c r="C181" s="79">
        <v>27</v>
      </c>
      <c r="D181" s="84" t="s">
        <v>476</v>
      </c>
      <c r="E181" s="84">
        <v>252023271</v>
      </c>
      <c r="F181" s="84">
        <v>0</v>
      </c>
      <c r="G181" s="84">
        <v>57133859.76</v>
      </c>
      <c r="H181" s="84">
        <v>9274713.9226</v>
      </c>
      <c r="I181" s="84">
        <v>0</v>
      </c>
      <c r="J181" s="84">
        <f t="shared" si="38"/>
        <v>9274713.9226</v>
      </c>
      <c r="K181" s="84">
        <v>233466135.22</v>
      </c>
      <c r="L181" s="85">
        <f t="shared" si="33"/>
        <v>551897979.9026</v>
      </c>
      <c r="M181" s="78"/>
      <c r="N181" s="89"/>
      <c r="O181" s="86">
        <v>24</v>
      </c>
      <c r="P181" s="89"/>
      <c r="Q181" s="84" t="s">
        <v>477</v>
      </c>
      <c r="R181" s="84">
        <v>214788399.29</v>
      </c>
      <c r="S181" s="88">
        <v>0</v>
      </c>
      <c r="T181" s="84">
        <v>48692687.12</v>
      </c>
      <c r="U181" s="84">
        <v>7904432.5923</v>
      </c>
      <c r="V181" s="84">
        <f t="shared" si="41"/>
        <v>3952216.29615</v>
      </c>
      <c r="W181" s="84">
        <f t="shared" si="42"/>
        <v>3952216.29615</v>
      </c>
      <c r="X181" s="84">
        <v>210597347.4</v>
      </c>
      <c r="Y181" s="85">
        <f t="shared" si="39"/>
        <v>478030650.10615</v>
      </c>
    </row>
    <row r="182" ht="24.95" customHeight="1" spans="1:26">
      <c r="A182" s="79"/>
      <c r="B182" s="92" t="s">
        <v>478</v>
      </c>
      <c r="C182" s="93"/>
      <c r="D182" s="94"/>
      <c r="E182" s="94">
        <f t="shared" ref="E182:L182" si="43">SUM(E155:E181)</f>
        <v>7786010622.73</v>
      </c>
      <c r="F182" s="84">
        <v>0</v>
      </c>
      <c r="G182" s="94">
        <f t="shared" si="43"/>
        <v>1765094299.45</v>
      </c>
      <c r="H182" s="94">
        <f t="shared" si="43"/>
        <v>286533147.6655</v>
      </c>
      <c r="I182" s="94">
        <f t="shared" si="43"/>
        <v>0</v>
      </c>
      <c r="J182" s="94">
        <f t="shared" si="43"/>
        <v>286533147.6655</v>
      </c>
      <c r="K182" s="94">
        <f t="shared" si="43"/>
        <v>6822400061.06</v>
      </c>
      <c r="L182" s="94">
        <f t="shared" si="43"/>
        <v>16660038130.9055</v>
      </c>
      <c r="M182" s="78"/>
      <c r="N182" s="91"/>
      <c r="O182" s="86">
        <v>25</v>
      </c>
      <c r="P182" s="91"/>
      <c r="Q182" s="84" t="s">
        <v>479</v>
      </c>
      <c r="R182" s="84">
        <v>239422630.33</v>
      </c>
      <c r="S182" s="88">
        <v>0</v>
      </c>
      <c r="T182" s="84">
        <v>54277285.31</v>
      </c>
      <c r="U182" s="84">
        <v>8810997.4692</v>
      </c>
      <c r="V182" s="84">
        <f t="shared" si="41"/>
        <v>4405498.7346</v>
      </c>
      <c r="W182" s="84">
        <f t="shared" si="42"/>
        <v>4405498.7346</v>
      </c>
      <c r="X182" s="84">
        <v>209939411.5</v>
      </c>
      <c r="Y182" s="85">
        <f t="shared" si="39"/>
        <v>508044825.8746</v>
      </c>
    </row>
    <row r="183" ht="24.95" customHeight="1" spans="1:26">
      <c r="A183" s="82">
        <v>9</v>
      </c>
      <c r="B183" s="83" t="s">
        <v>480</v>
      </c>
      <c r="C183" s="79">
        <v>1</v>
      </c>
      <c r="D183" s="84" t="s">
        <v>481</v>
      </c>
      <c r="E183" s="84">
        <v>267178139.82</v>
      </c>
      <c r="F183" s="84">
        <v>0</v>
      </c>
      <c r="G183" s="84">
        <v>60569479.59</v>
      </c>
      <c r="H183" s="84">
        <v>9832428.5824</v>
      </c>
      <c r="I183" s="84">
        <v>9832428.5824</v>
      </c>
      <c r="J183" s="84">
        <f t="shared" ref="J183:J200" si="44">H183-I183</f>
        <v>0</v>
      </c>
      <c r="K183" s="84">
        <v>231223598.9</v>
      </c>
      <c r="L183" s="85">
        <f t="shared" si="33"/>
        <v>558971218.31</v>
      </c>
      <c r="M183" s="78"/>
      <c r="N183" s="79"/>
      <c r="O183" s="92" t="s">
        <v>482</v>
      </c>
      <c r="P183" s="97"/>
      <c r="Q183" s="94"/>
      <c r="R183" s="94">
        <f t="shared" ref="R183:V183" si="45">SUM(R158:R182)</f>
        <v>7314286470.66</v>
      </c>
      <c r="S183" s="88">
        <v>0</v>
      </c>
      <c r="T183" s="94">
        <f t="shared" si="45"/>
        <v>1658154089.37</v>
      </c>
      <c r="U183" s="94">
        <f t="shared" si="45"/>
        <v>269173216.8006</v>
      </c>
      <c r="V183" s="94">
        <f t="shared" si="45"/>
        <v>134586608.4003</v>
      </c>
      <c r="W183" s="94">
        <f t="shared" si="42"/>
        <v>134586608.4003</v>
      </c>
      <c r="X183" s="94">
        <f>SUM(X158:X182)</f>
        <v>5960473567.37</v>
      </c>
      <c r="Y183" s="94">
        <f>SUM(Y158:Y182)</f>
        <v>15067500735.8003</v>
      </c>
      <c r="Z183" s="106"/>
    </row>
    <row r="184" ht="24.95" customHeight="1" spans="1:26">
      <c r="A184" s="82"/>
      <c r="B184" s="89"/>
      <c r="C184" s="79">
        <v>2</v>
      </c>
      <c r="D184" s="84" t="s">
        <v>483</v>
      </c>
      <c r="E184" s="84">
        <v>335839680.5</v>
      </c>
      <c r="F184" s="84">
        <v>0</v>
      </c>
      <c r="G184" s="84">
        <v>76135101.05</v>
      </c>
      <c r="H184" s="84">
        <v>12359243.4465</v>
      </c>
      <c r="I184" s="84">
        <v>12359243.4465</v>
      </c>
      <c r="J184" s="84">
        <f t="shared" si="44"/>
        <v>0</v>
      </c>
      <c r="K184" s="84">
        <v>233585966.17</v>
      </c>
      <c r="L184" s="85">
        <f t="shared" si="33"/>
        <v>645560747.72</v>
      </c>
      <c r="M184" s="78"/>
      <c r="N184" s="83">
        <v>27</v>
      </c>
      <c r="O184" s="86">
        <v>1</v>
      </c>
      <c r="P184" s="83" t="s">
        <v>110</v>
      </c>
      <c r="Q184" s="84" t="s">
        <v>484</v>
      </c>
      <c r="R184" s="84">
        <v>268803318.48</v>
      </c>
      <c r="S184" s="88">
        <v>0</v>
      </c>
      <c r="T184" s="84">
        <v>60937908.78</v>
      </c>
      <c r="U184" s="84">
        <v>9892236.8179</v>
      </c>
      <c r="V184" s="84">
        <v>0</v>
      </c>
      <c r="W184" s="84">
        <f t="shared" si="42"/>
        <v>9892236.8179</v>
      </c>
      <c r="X184" s="84">
        <v>301569886.53</v>
      </c>
      <c r="Y184" s="85">
        <f t="shared" si="39"/>
        <v>641203350.6079</v>
      </c>
    </row>
    <row r="185" ht="24.95" customHeight="1" spans="1:26">
      <c r="A185" s="82"/>
      <c r="B185" s="89"/>
      <c r="C185" s="79">
        <v>3</v>
      </c>
      <c r="D185" s="84" t="s">
        <v>485</v>
      </c>
      <c r="E185" s="84">
        <v>321497468.79</v>
      </c>
      <c r="F185" s="84">
        <v>0</v>
      </c>
      <c r="G185" s="84">
        <v>72883711.18</v>
      </c>
      <c r="H185" s="84">
        <v>11831435.3991</v>
      </c>
      <c r="I185" s="84">
        <v>11831435.3991</v>
      </c>
      <c r="J185" s="84">
        <f t="shared" si="44"/>
        <v>0</v>
      </c>
      <c r="K185" s="84">
        <v>278520635.18</v>
      </c>
      <c r="L185" s="85">
        <f t="shared" si="33"/>
        <v>672901815.15</v>
      </c>
      <c r="M185" s="78"/>
      <c r="N185" s="89"/>
      <c r="O185" s="86">
        <v>2</v>
      </c>
      <c r="P185" s="89"/>
      <c r="Q185" s="84" t="s">
        <v>486</v>
      </c>
      <c r="R185" s="84">
        <v>277498296.48</v>
      </c>
      <c r="S185" s="88">
        <v>0</v>
      </c>
      <c r="T185" s="84">
        <v>62909066.65</v>
      </c>
      <c r="U185" s="84">
        <v>10212220.894</v>
      </c>
      <c r="V185" s="84">
        <v>0</v>
      </c>
      <c r="W185" s="84">
        <f t="shared" si="42"/>
        <v>10212220.894</v>
      </c>
      <c r="X185" s="84">
        <v>319857964.3</v>
      </c>
      <c r="Y185" s="85">
        <f t="shared" si="39"/>
        <v>670477548.324</v>
      </c>
    </row>
    <row r="186" ht="24.95" customHeight="1" spans="1:26">
      <c r="A186" s="82"/>
      <c r="B186" s="89"/>
      <c r="C186" s="79">
        <v>4</v>
      </c>
      <c r="D186" s="84" t="s">
        <v>487</v>
      </c>
      <c r="E186" s="84">
        <v>207435796.54</v>
      </c>
      <c r="F186" s="84">
        <v>0</v>
      </c>
      <c r="G186" s="84">
        <v>47025846.7</v>
      </c>
      <c r="H186" s="84">
        <v>7633849.2972</v>
      </c>
      <c r="I186" s="84">
        <v>7633849.2972</v>
      </c>
      <c r="J186" s="84">
        <f t="shared" si="44"/>
        <v>0</v>
      </c>
      <c r="K186" s="84">
        <v>189222928.03</v>
      </c>
      <c r="L186" s="85">
        <f t="shared" si="33"/>
        <v>443684571.27</v>
      </c>
      <c r="M186" s="78"/>
      <c r="N186" s="89"/>
      <c r="O186" s="86">
        <v>3</v>
      </c>
      <c r="P186" s="89"/>
      <c r="Q186" s="84" t="s">
        <v>488</v>
      </c>
      <c r="R186" s="84">
        <v>426524068.14</v>
      </c>
      <c r="S186" s="88">
        <v>0</v>
      </c>
      <c r="T186" s="84">
        <v>96693318.02</v>
      </c>
      <c r="U186" s="84">
        <v>15696521.5848</v>
      </c>
      <c r="V186" s="84">
        <v>0</v>
      </c>
      <c r="W186" s="84">
        <f t="shared" si="42"/>
        <v>15696521.5848</v>
      </c>
      <c r="X186" s="84">
        <v>423082915.61</v>
      </c>
      <c r="Y186" s="85">
        <f t="shared" si="39"/>
        <v>961996823.3548</v>
      </c>
    </row>
    <row r="187" ht="24.95" customHeight="1" spans="1:26">
      <c r="A187" s="82"/>
      <c r="B187" s="89"/>
      <c r="C187" s="79">
        <v>5</v>
      </c>
      <c r="D187" s="84" t="s">
        <v>489</v>
      </c>
      <c r="E187" s="84">
        <v>247796909.89</v>
      </c>
      <c r="F187" s="84">
        <v>0</v>
      </c>
      <c r="G187" s="84">
        <v>56175740.6</v>
      </c>
      <c r="H187" s="84">
        <v>9119179.5146</v>
      </c>
      <c r="I187" s="84">
        <v>9119179.5146</v>
      </c>
      <c r="J187" s="84">
        <f t="shared" si="44"/>
        <v>0</v>
      </c>
      <c r="K187" s="84">
        <v>216660088.48</v>
      </c>
      <c r="L187" s="85">
        <f t="shared" si="33"/>
        <v>520632738.97</v>
      </c>
      <c r="M187" s="78"/>
      <c r="N187" s="89"/>
      <c r="O187" s="86">
        <v>4</v>
      </c>
      <c r="P187" s="89"/>
      <c r="Q187" s="84" t="s">
        <v>490</v>
      </c>
      <c r="R187" s="84">
        <v>280443155.38</v>
      </c>
      <c r="S187" s="88">
        <v>0</v>
      </c>
      <c r="T187" s="84">
        <v>63576668.32</v>
      </c>
      <c r="U187" s="84">
        <v>10320594.7109</v>
      </c>
      <c r="V187" s="84">
        <v>0</v>
      </c>
      <c r="W187" s="84">
        <f t="shared" si="42"/>
        <v>10320594.7109</v>
      </c>
      <c r="X187" s="84">
        <v>294283274.33</v>
      </c>
      <c r="Y187" s="85">
        <f t="shared" si="39"/>
        <v>648623692.7409</v>
      </c>
    </row>
    <row r="188" ht="24.95" customHeight="1" spans="1:26">
      <c r="A188" s="82"/>
      <c r="B188" s="89"/>
      <c r="C188" s="79">
        <v>6</v>
      </c>
      <c r="D188" s="84" t="s">
        <v>491</v>
      </c>
      <c r="E188" s="84">
        <v>285071964.77</v>
      </c>
      <c r="F188" s="84">
        <v>0</v>
      </c>
      <c r="G188" s="84">
        <v>64626022.79</v>
      </c>
      <c r="H188" s="84">
        <v>10490939.6268</v>
      </c>
      <c r="I188" s="84">
        <v>10490939.6268</v>
      </c>
      <c r="J188" s="84">
        <f t="shared" si="44"/>
        <v>0</v>
      </c>
      <c r="K188" s="84">
        <v>240332704.78</v>
      </c>
      <c r="L188" s="85">
        <f t="shared" si="33"/>
        <v>590030692.34</v>
      </c>
      <c r="M188" s="78"/>
      <c r="N188" s="89"/>
      <c r="O188" s="86">
        <v>5</v>
      </c>
      <c r="P188" s="89"/>
      <c r="Q188" s="84" t="s">
        <v>492</v>
      </c>
      <c r="R188" s="84">
        <v>251327172.37</v>
      </c>
      <c r="S188" s="88">
        <v>0</v>
      </c>
      <c r="T188" s="84">
        <v>56976053.69</v>
      </c>
      <c r="U188" s="84">
        <v>9249096.7816</v>
      </c>
      <c r="V188" s="84">
        <v>0</v>
      </c>
      <c r="W188" s="84">
        <f t="shared" si="42"/>
        <v>9249096.7816</v>
      </c>
      <c r="X188" s="84">
        <v>289435246.85</v>
      </c>
      <c r="Y188" s="85">
        <f t="shared" si="39"/>
        <v>606987569.6916</v>
      </c>
    </row>
    <row r="189" ht="24.95" customHeight="1" spans="1:26">
      <c r="A189" s="82"/>
      <c r="B189" s="89"/>
      <c r="C189" s="79">
        <v>7</v>
      </c>
      <c r="D189" s="84" t="s">
        <v>493</v>
      </c>
      <c r="E189" s="84">
        <v>326819975.64</v>
      </c>
      <c r="F189" s="84">
        <v>0</v>
      </c>
      <c r="G189" s="84">
        <v>74090327.37</v>
      </c>
      <c r="H189" s="84">
        <v>12027309.0903</v>
      </c>
      <c r="I189" s="84">
        <v>12027309.0903</v>
      </c>
      <c r="J189" s="84">
        <f t="shared" si="44"/>
        <v>0</v>
      </c>
      <c r="K189" s="84">
        <v>246668466.96</v>
      </c>
      <c r="L189" s="85">
        <f t="shared" si="33"/>
        <v>647578769.97</v>
      </c>
      <c r="M189" s="78"/>
      <c r="N189" s="89"/>
      <c r="O189" s="86">
        <v>6</v>
      </c>
      <c r="P189" s="89"/>
      <c r="Q189" s="84" t="s">
        <v>494</v>
      </c>
      <c r="R189" s="84">
        <v>191178244.28</v>
      </c>
      <c r="S189" s="88">
        <v>0</v>
      </c>
      <c r="T189" s="84">
        <v>43340247.72</v>
      </c>
      <c r="U189" s="84">
        <v>7035554.7601</v>
      </c>
      <c r="V189" s="84">
        <v>0</v>
      </c>
      <c r="W189" s="84">
        <f t="shared" si="42"/>
        <v>7035554.7601</v>
      </c>
      <c r="X189" s="84">
        <v>246957469.7</v>
      </c>
      <c r="Y189" s="85">
        <f t="shared" si="39"/>
        <v>488511516.4601</v>
      </c>
    </row>
    <row r="190" ht="24.95" customHeight="1" spans="1:26">
      <c r="A190" s="82"/>
      <c r="B190" s="89"/>
      <c r="C190" s="79">
        <v>8</v>
      </c>
      <c r="D190" s="84" t="s">
        <v>495</v>
      </c>
      <c r="E190" s="84">
        <v>258891731.39</v>
      </c>
      <c r="F190" s="84">
        <v>0</v>
      </c>
      <c r="G190" s="84">
        <v>58690944.75</v>
      </c>
      <c r="H190" s="84">
        <v>9527480.2841</v>
      </c>
      <c r="I190" s="84">
        <v>9527480.2841</v>
      </c>
      <c r="J190" s="84">
        <f t="shared" si="44"/>
        <v>0</v>
      </c>
      <c r="K190" s="84">
        <v>244146939.72</v>
      </c>
      <c r="L190" s="85">
        <f t="shared" si="33"/>
        <v>561729615.86</v>
      </c>
      <c r="M190" s="78"/>
      <c r="N190" s="89"/>
      <c r="O190" s="86">
        <v>7</v>
      </c>
      <c r="P190" s="89"/>
      <c r="Q190" s="84" t="s">
        <v>496</v>
      </c>
      <c r="R190" s="84">
        <v>418197156.38</v>
      </c>
      <c r="S190" s="88">
        <v>0</v>
      </c>
      <c r="T190" s="84">
        <v>42221060.04</v>
      </c>
      <c r="U190" s="84">
        <v>6853873.6056</v>
      </c>
      <c r="V190" s="84">
        <v>0</v>
      </c>
      <c r="W190" s="84">
        <f t="shared" si="42"/>
        <v>6853873.6056</v>
      </c>
      <c r="X190" s="84">
        <v>422437308.99</v>
      </c>
      <c r="Y190" s="85">
        <f t="shared" si="39"/>
        <v>889709399.0156</v>
      </c>
    </row>
    <row r="191" ht="24.95" customHeight="1" spans="1:26">
      <c r="A191" s="82"/>
      <c r="B191" s="89"/>
      <c r="C191" s="79">
        <v>9</v>
      </c>
      <c r="D191" s="84" t="s">
        <v>497</v>
      </c>
      <c r="E191" s="84">
        <v>275946674.6</v>
      </c>
      <c r="F191" s="84">
        <v>0</v>
      </c>
      <c r="G191" s="84">
        <v>62557312.84</v>
      </c>
      <c r="H191" s="84">
        <v>10155119.6232</v>
      </c>
      <c r="I191" s="84">
        <v>10155119.6232</v>
      </c>
      <c r="J191" s="84">
        <f t="shared" si="44"/>
        <v>0</v>
      </c>
      <c r="K191" s="84">
        <v>248719239.37</v>
      </c>
      <c r="L191" s="85">
        <f t="shared" si="33"/>
        <v>587223226.81</v>
      </c>
      <c r="M191" s="78"/>
      <c r="N191" s="89"/>
      <c r="O191" s="86">
        <v>8</v>
      </c>
      <c r="P191" s="89"/>
      <c r="Q191" s="84" t="s">
        <v>498</v>
      </c>
      <c r="R191" s="84">
        <v>248879309.99</v>
      </c>
      <c r="S191" s="88">
        <v>0</v>
      </c>
      <c r="T191" s="84">
        <v>94805601.04</v>
      </c>
      <c r="U191" s="84">
        <v>15390082.7225</v>
      </c>
      <c r="V191" s="84">
        <v>0</v>
      </c>
      <c r="W191" s="84">
        <f t="shared" si="42"/>
        <v>15390082.7225</v>
      </c>
      <c r="X191" s="84">
        <v>267521236.07</v>
      </c>
      <c r="Y191" s="85">
        <f t="shared" si="39"/>
        <v>626596229.8225</v>
      </c>
    </row>
    <row r="192" ht="24.95" customHeight="1" spans="1:26">
      <c r="A192" s="82"/>
      <c r="B192" s="89"/>
      <c r="C192" s="79">
        <v>10</v>
      </c>
      <c r="D192" s="84" t="s">
        <v>499</v>
      </c>
      <c r="E192" s="84">
        <v>216077000.23</v>
      </c>
      <c r="F192" s="84">
        <v>0</v>
      </c>
      <c r="G192" s="84">
        <v>48984813.9</v>
      </c>
      <c r="H192" s="84">
        <v>7951854.4238</v>
      </c>
      <c r="I192" s="84">
        <v>7951854.4238</v>
      </c>
      <c r="J192" s="84">
        <f t="shared" si="44"/>
        <v>0</v>
      </c>
      <c r="K192" s="84">
        <v>207085831.99</v>
      </c>
      <c r="L192" s="85">
        <f t="shared" si="33"/>
        <v>472147646.12</v>
      </c>
      <c r="M192" s="78"/>
      <c r="N192" s="89"/>
      <c r="O192" s="86">
        <v>9</v>
      </c>
      <c r="P192" s="89"/>
      <c r="Q192" s="84" t="s">
        <v>500</v>
      </c>
      <c r="R192" s="84">
        <v>310950362.14</v>
      </c>
      <c r="S192" s="88">
        <v>0</v>
      </c>
      <c r="T192" s="84">
        <v>56421121.5</v>
      </c>
      <c r="U192" s="84">
        <v>9159012.9446</v>
      </c>
      <c r="V192" s="84">
        <v>0</v>
      </c>
      <c r="W192" s="84">
        <f t="shared" si="42"/>
        <v>9159012.9446</v>
      </c>
      <c r="X192" s="84">
        <v>332582541.97</v>
      </c>
      <c r="Y192" s="85">
        <f t="shared" si="39"/>
        <v>709113038.5546</v>
      </c>
    </row>
    <row r="193" ht="24.95" customHeight="1" spans="1:25">
      <c r="A193" s="82"/>
      <c r="B193" s="89"/>
      <c r="C193" s="79">
        <v>11</v>
      </c>
      <c r="D193" s="84" t="s">
        <v>501</v>
      </c>
      <c r="E193" s="84">
        <v>294834020.03</v>
      </c>
      <c r="F193" s="84">
        <v>0</v>
      </c>
      <c r="G193" s="84">
        <v>66839087.85</v>
      </c>
      <c r="H193" s="84">
        <v>10850193.2364</v>
      </c>
      <c r="I193" s="84">
        <v>10850193.2364</v>
      </c>
      <c r="J193" s="84">
        <f t="shared" si="44"/>
        <v>0</v>
      </c>
      <c r="K193" s="84">
        <v>237792123.18</v>
      </c>
      <c r="L193" s="85">
        <f t="shared" si="33"/>
        <v>599465231.06</v>
      </c>
      <c r="M193" s="78"/>
      <c r="N193" s="89"/>
      <c r="O193" s="86">
        <v>10</v>
      </c>
      <c r="P193" s="89"/>
      <c r="Q193" s="84" t="s">
        <v>502</v>
      </c>
      <c r="R193" s="84">
        <v>195444911.46</v>
      </c>
      <c r="S193" s="88">
        <v>0</v>
      </c>
      <c r="T193" s="84">
        <v>70492674.39</v>
      </c>
      <c r="U193" s="84">
        <v>11443291.096</v>
      </c>
      <c r="V193" s="84">
        <v>0</v>
      </c>
      <c r="W193" s="84">
        <f t="shared" si="42"/>
        <v>11443291.096</v>
      </c>
      <c r="X193" s="84">
        <v>251619436.94</v>
      </c>
      <c r="Y193" s="85">
        <f t="shared" si="39"/>
        <v>529000313.886</v>
      </c>
    </row>
    <row r="194" ht="24.95" customHeight="1" spans="1:25">
      <c r="A194" s="82"/>
      <c r="B194" s="89"/>
      <c r="C194" s="79">
        <v>12</v>
      </c>
      <c r="D194" s="84" t="s">
        <v>503</v>
      </c>
      <c r="E194" s="84">
        <v>254435809.23</v>
      </c>
      <c r="F194" s="84">
        <v>0</v>
      </c>
      <c r="G194" s="84">
        <v>57680783.93</v>
      </c>
      <c r="H194" s="84">
        <v>9363497.7948</v>
      </c>
      <c r="I194" s="84">
        <v>9363497.7948</v>
      </c>
      <c r="J194" s="84">
        <f t="shared" si="44"/>
        <v>0</v>
      </c>
      <c r="K194" s="84">
        <v>218342102.95</v>
      </c>
      <c r="L194" s="85">
        <f t="shared" si="33"/>
        <v>530458696.11</v>
      </c>
      <c r="M194" s="78"/>
      <c r="N194" s="89"/>
      <c r="O194" s="86">
        <v>11</v>
      </c>
      <c r="P194" s="89"/>
      <c r="Q194" s="84" t="s">
        <v>504</v>
      </c>
      <c r="R194" s="84">
        <v>239898340.47</v>
      </c>
      <c r="S194" s="88">
        <v>0</v>
      </c>
      <c r="T194" s="84">
        <v>54385129.14</v>
      </c>
      <c r="U194" s="84">
        <v>8828504.0882</v>
      </c>
      <c r="V194" s="84">
        <v>0</v>
      </c>
      <c r="W194" s="84">
        <f t="shared" si="42"/>
        <v>8828504.0882</v>
      </c>
      <c r="X194" s="84">
        <v>283899020.64</v>
      </c>
      <c r="Y194" s="85">
        <f t="shared" si="39"/>
        <v>587010994.3382</v>
      </c>
    </row>
    <row r="195" ht="24.95" customHeight="1" spans="1:25">
      <c r="A195" s="82"/>
      <c r="B195" s="89"/>
      <c r="C195" s="79">
        <v>13</v>
      </c>
      <c r="D195" s="84" t="s">
        <v>505</v>
      </c>
      <c r="E195" s="84">
        <v>280426706.67</v>
      </c>
      <c r="F195" s="84">
        <v>0</v>
      </c>
      <c r="G195" s="84">
        <v>63572939.38</v>
      </c>
      <c r="H195" s="84">
        <v>10319989.3817</v>
      </c>
      <c r="I195" s="84">
        <v>10319989.3817</v>
      </c>
      <c r="J195" s="84">
        <f t="shared" si="44"/>
        <v>0</v>
      </c>
      <c r="K195" s="84">
        <v>241551063.11</v>
      </c>
      <c r="L195" s="85">
        <f t="shared" si="33"/>
        <v>585550709.16</v>
      </c>
      <c r="M195" s="78"/>
      <c r="N195" s="89"/>
      <c r="O195" s="86">
        <v>12</v>
      </c>
      <c r="P195" s="89"/>
      <c r="Q195" s="84" t="s">
        <v>506</v>
      </c>
      <c r="R195" s="84">
        <v>216737656.73</v>
      </c>
      <c r="S195" s="88">
        <v>0</v>
      </c>
      <c r="T195" s="84">
        <v>49134585.21</v>
      </c>
      <c r="U195" s="84">
        <v>7976167.2583</v>
      </c>
      <c r="V195" s="84">
        <v>0</v>
      </c>
      <c r="W195" s="84">
        <f t="shared" si="42"/>
        <v>7976167.2583</v>
      </c>
      <c r="X195" s="84">
        <v>270711534.06</v>
      </c>
      <c r="Y195" s="85">
        <f t="shared" si="39"/>
        <v>544559943.2583</v>
      </c>
    </row>
    <row r="196" ht="24.95" customHeight="1" spans="1:25">
      <c r="A196" s="82"/>
      <c r="B196" s="89"/>
      <c r="C196" s="79">
        <v>14</v>
      </c>
      <c r="D196" s="84" t="s">
        <v>507</v>
      </c>
      <c r="E196" s="84">
        <v>265490175.98</v>
      </c>
      <c r="F196" s="84">
        <v>0</v>
      </c>
      <c r="G196" s="84">
        <v>60186816.96</v>
      </c>
      <c r="H196" s="84">
        <v>9770309.788</v>
      </c>
      <c r="I196" s="84">
        <v>9770309.788</v>
      </c>
      <c r="J196" s="84">
        <f t="shared" si="44"/>
        <v>0</v>
      </c>
      <c r="K196" s="84">
        <v>236941401.96</v>
      </c>
      <c r="L196" s="85">
        <f t="shared" si="33"/>
        <v>562618394.9</v>
      </c>
      <c r="M196" s="78"/>
      <c r="N196" s="89"/>
      <c r="O196" s="86">
        <v>13</v>
      </c>
      <c r="P196" s="89"/>
      <c r="Q196" s="84" t="s">
        <v>508</v>
      </c>
      <c r="R196" s="84">
        <v>224688746.1</v>
      </c>
      <c r="S196" s="88">
        <v>0</v>
      </c>
      <c r="T196" s="84">
        <v>44307504.29</v>
      </c>
      <c r="U196" s="84">
        <v>7192572.4725</v>
      </c>
      <c r="V196" s="84">
        <v>0</v>
      </c>
      <c r="W196" s="84">
        <f t="shared" si="42"/>
        <v>7192572.4725</v>
      </c>
      <c r="X196" s="84">
        <v>257067863.63</v>
      </c>
      <c r="Y196" s="85">
        <f t="shared" si="39"/>
        <v>533256686.4925</v>
      </c>
    </row>
    <row r="197" ht="24.95" customHeight="1" spans="1:25">
      <c r="A197" s="82"/>
      <c r="B197" s="89"/>
      <c r="C197" s="79">
        <v>15</v>
      </c>
      <c r="D197" s="84" t="s">
        <v>509</v>
      </c>
      <c r="E197" s="84">
        <v>301144231</v>
      </c>
      <c r="F197" s="84">
        <v>0</v>
      </c>
      <c r="G197" s="84">
        <v>68269617.29</v>
      </c>
      <c r="H197" s="84">
        <v>11082415.4488</v>
      </c>
      <c r="I197" s="84">
        <v>11082415.4488</v>
      </c>
      <c r="J197" s="84">
        <f t="shared" si="44"/>
        <v>0</v>
      </c>
      <c r="K197" s="84">
        <v>249023361.94</v>
      </c>
      <c r="L197" s="85">
        <f t="shared" si="33"/>
        <v>618437210.23</v>
      </c>
      <c r="M197" s="78"/>
      <c r="N197" s="89"/>
      <c r="O197" s="86">
        <v>14</v>
      </c>
      <c r="P197" s="89"/>
      <c r="Q197" s="84" t="s">
        <v>510</v>
      </c>
      <c r="R197" s="84">
        <v>235343068.16</v>
      </c>
      <c r="S197" s="88">
        <v>0</v>
      </c>
      <c r="T197" s="84">
        <v>50937102.98</v>
      </c>
      <c r="U197" s="84">
        <v>8268775.4725</v>
      </c>
      <c r="V197" s="84">
        <v>0</v>
      </c>
      <c r="W197" s="84">
        <f t="shared" si="42"/>
        <v>8268775.4725</v>
      </c>
      <c r="X197" s="84">
        <v>282551765.17</v>
      </c>
      <c r="Y197" s="85">
        <f t="shared" si="39"/>
        <v>577100711.7825</v>
      </c>
    </row>
    <row r="198" ht="24.95" customHeight="1" spans="1:25">
      <c r="A198" s="82"/>
      <c r="B198" s="89"/>
      <c r="C198" s="79">
        <v>16</v>
      </c>
      <c r="D198" s="84" t="s">
        <v>511</v>
      </c>
      <c r="E198" s="84">
        <v>283023916.06</v>
      </c>
      <c r="F198" s="84">
        <v>0</v>
      </c>
      <c r="G198" s="84">
        <v>64161728.65</v>
      </c>
      <c r="H198" s="84">
        <v>10415569.3414</v>
      </c>
      <c r="I198" s="84">
        <v>10415569.3414</v>
      </c>
      <c r="J198" s="84">
        <f t="shared" si="44"/>
        <v>0</v>
      </c>
      <c r="K198" s="84">
        <v>241348190.19</v>
      </c>
      <c r="L198" s="85">
        <f t="shared" si="33"/>
        <v>588533834.9</v>
      </c>
      <c r="M198" s="78"/>
      <c r="N198" s="89"/>
      <c r="O198" s="86">
        <v>15</v>
      </c>
      <c r="P198" s="89"/>
      <c r="Q198" s="84" t="s">
        <v>512</v>
      </c>
      <c r="R198" s="84">
        <v>285354178.04</v>
      </c>
      <c r="S198" s="88">
        <v>0</v>
      </c>
      <c r="T198" s="84">
        <v>53352445.58</v>
      </c>
      <c r="U198" s="84">
        <v>8660865.412</v>
      </c>
      <c r="V198" s="84">
        <v>0</v>
      </c>
      <c r="W198" s="84">
        <f t="shared" si="42"/>
        <v>8660865.412</v>
      </c>
      <c r="X198" s="84">
        <v>311852516.95</v>
      </c>
      <c r="Y198" s="85">
        <f t="shared" si="39"/>
        <v>659220005.982</v>
      </c>
    </row>
    <row r="199" ht="24.95" customHeight="1" spans="1:25">
      <c r="A199" s="82"/>
      <c r="B199" s="89"/>
      <c r="C199" s="79">
        <v>17</v>
      </c>
      <c r="D199" s="84" t="s">
        <v>513</v>
      </c>
      <c r="E199" s="84">
        <v>284139660.48</v>
      </c>
      <c r="F199" s="84">
        <v>0</v>
      </c>
      <c r="G199" s="84">
        <v>64414668.73</v>
      </c>
      <c r="H199" s="84">
        <v>10456629.8762</v>
      </c>
      <c r="I199" s="84">
        <v>10456629.8762</v>
      </c>
      <c r="J199" s="84">
        <f t="shared" si="44"/>
        <v>0</v>
      </c>
      <c r="K199" s="84">
        <v>250520063.39</v>
      </c>
      <c r="L199" s="85">
        <f t="shared" si="33"/>
        <v>599074392.6</v>
      </c>
      <c r="M199" s="78"/>
      <c r="N199" s="89"/>
      <c r="O199" s="86">
        <v>16</v>
      </c>
      <c r="P199" s="89"/>
      <c r="Q199" s="84" t="s">
        <v>514</v>
      </c>
      <c r="R199" s="84">
        <v>239549133.7</v>
      </c>
      <c r="S199" s="88">
        <v>0</v>
      </c>
      <c r="T199" s="84">
        <v>64690000.74</v>
      </c>
      <c r="U199" s="84">
        <v>10501325.3634</v>
      </c>
      <c r="V199" s="84">
        <v>0</v>
      </c>
      <c r="W199" s="84">
        <f t="shared" si="42"/>
        <v>10501325.3634</v>
      </c>
      <c r="X199" s="84">
        <v>267242145.71</v>
      </c>
      <c r="Y199" s="85">
        <f t="shared" si="39"/>
        <v>581982605.5134</v>
      </c>
    </row>
    <row r="200" ht="24.95" customHeight="1" spans="1:25">
      <c r="A200" s="82"/>
      <c r="B200" s="91"/>
      <c r="C200" s="79">
        <v>18</v>
      </c>
      <c r="D200" s="84" t="s">
        <v>515</v>
      </c>
      <c r="E200" s="84">
        <v>313345959.41</v>
      </c>
      <c r="F200" s="84">
        <v>0</v>
      </c>
      <c r="G200" s="84">
        <v>71035758.04</v>
      </c>
      <c r="H200" s="84">
        <v>11531451.5236</v>
      </c>
      <c r="I200" s="84">
        <v>11531451.5236</v>
      </c>
      <c r="J200" s="84">
        <f t="shared" si="44"/>
        <v>0</v>
      </c>
      <c r="K200" s="84">
        <v>255897503.25</v>
      </c>
      <c r="L200" s="85">
        <f t="shared" ref="L200:L263" si="46">E200+F200+G200+J200+K200</f>
        <v>640279220.7</v>
      </c>
      <c r="M200" s="78"/>
      <c r="N200" s="89"/>
      <c r="O200" s="86">
        <v>17</v>
      </c>
      <c r="P200" s="89"/>
      <c r="Q200" s="84" t="s">
        <v>516</v>
      </c>
      <c r="R200" s="84">
        <v>222636000.13</v>
      </c>
      <c r="S200" s="88">
        <v>0</v>
      </c>
      <c r="T200" s="84">
        <v>54305963.71</v>
      </c>
      <c r="U200" s="84">
        <v>8815652.9222</v>
      </c>
      <c r="V200" s="84">
        <v>0</v>
      </c>
      <c r="W200" s="84">
        <f t="shared" si="42"/>
        <v>8815652.9222</v>
      </c>
      <c r="X200" s="84">
        <v>273845416.19</v>
      </c>
      <c r="Y200" s="85">
        <f t="shared" si="39"/>
        <v>559603032.9522</v>
      </c>
    </row>
    <row r="201" ht="24.95" customHeight="1" spans="1:25">
      <c r="A201" s="79"/>
      <c r="B201" s="92" t="s">
        <v>517</v>
      </c>
      <c r="C201" s="93"/>
      <c r="D201" s="94"/>
      <c r="E201" s="94">
        <f t="shared" ref="E201:L201" si="47">SUM(E183:E200)</f>
        <v>5019395821.03</v>
      </c>
      <c r="F201" s="84">
        <v>0</v>
      </c>
      <c r="G201" s="94">
        <f t="shared" si="47"/>
        <v>1137900701.6</v>
      </c>
      <c r="H201" s="94">
        <f t="shared" si="47"/>
        <v>184718895.6789</v>
      </c>
      <c r="I201" s="94">
        <f t="shared" si="47"/>
        <v>184718895.6789</v>
      </c>
      <c r="J201" s="94">
        <f t="shared" si="47"/>
        <v>0</v>
      </c>
      <c r="K201" s="94">
        <f t="shared" si="47"/>
        <v>4267582209.55</v>
      </c>
      <c r="L201" s="94">
        <f t="shared" si="47"/>
        <v>10424878732.18</v>
      </c>
      <c r="M201" s="78"/>
      <c r="N201" s="89"/>
      <c r="O201" s="86">
        <v>18</v>
      </c>
      <c r="P201" s="89"/>
      <c r="Q201" s="84" t="s">
        <v>518</v>
      </c>
      <c r="R201" s="84">
        <v>211469067.89</v>
      </c>
      <c r="S201" s="88">
        <v>0</v>
      </c>
      <c r="T201" s="84">
        <v>50471743.97</v>
      </c>
      <c r="U201" s="84">
        <v>8193232.3231</v>
      </c>
      <c r="V201" s="84">
        <v>0</v>
      </c>
      <c r="W201" s="84">
        <f t="shared" si="42"/>
        <v>8193232.3231</v>
      </c>
      <c r="X201" s="84">
        <v>253599969.74</v>
      </c>
      <c r="Y201" s="85">
        <f t="shared" si="39"/>
        <v>523734013.9231</v>
      </c>
    </row>
    <row r="202" ht="24.95" customHeight="1" spans="1:25">
      <c r="A202" s="82">
        <v>10</v>
      </c>
      <c r="B202" s="83" t="s">
        <v>519</v>
      </c>
      <c r="C202" s="79">
        <v>1</v>
      </c>
      <c r="D202" s="84" t="s">
        <v>520</v>
      </c>
      <c r="E202" s="84">
        <v>219424013.38</v>
      </c>
      <c r="F202" s="84">
        <v>0</v>
      </c>
      <c r="G202" s="84">
        <v>49743584.22</v>
      </c>
      <c r="H202" s="84">
        <v>8075027.9282</v>
      </c>
      <c r="I202" s="84">
        <v>8075027.9282</v>
      </c>
      <c r="J202" s="84">
        <f t="shared" ref="J202:J226" si="48">H202-I202</f>
        <v>0</v>
      </c>
      <c r="K202" s="107">
        <v>339764130.68</v>
      </c>
      <c r="L202" s="85">
        <f t="shared" si="46"/>
        <v>608931728.28</v>
      </c>
      <c r="M202" s="78"/>
      <c r="N202" s="89"/>
      <c r="O202" s="86">
        <v>19</v>
      </c>
      <c r="P202" s="89"/>
      <c r="Q202" s="84" t="s">
        <v>521</v>
      </c>
      <c r="R202" s="84">
        <v>186241393.48</v>
      </c>
      <c r="S202" s="88">
        <v>0</v>
      </c>
      <c r="T202" s="84">
        <v>47940192.27</v>
      </c>
      <c r="U202" s="84">
        <v>7782277.8046</v>
      </c>
      <c r="V202" s="84">
        <v>0</v>
      </c>
      <c r="W202" s="84">
        <f t="shared" si="42"/>
        <v>7782277.8046</v>
      </c>
      <c r="X202" s="84">
        <v>248734008.74</v>
      </c>
      <c r="Y202" s="85">
        <f t="shared" si="39"/>
        <v>490697872.2946</v>
      </c>
    </row>
    <row r="203" ht="24.95" customHeight="1" spans="1:25">
      <c r="A203" s="82"/>
      <c r="B203" s="89"/>
      <c r="C203" s="79">
        <v>2</v>
      </c>
      <c r="D203" s="84" t="s">
        <v>522</v>
      </c>
      <c r="E203" s="84">
        <v>239163468.49</v>
      </c>
      <c r="F203" s="84">
        <v>0</v>
      </c>
      <c r="G203" s="84">
        <v>54218533.13</v>
      </c>
      <c r="H203" s="84">
        <v>8801460.0483</v>
      </c>
      <c r="I203" s="84">
        <v>8801460.0483</v>
      </c>
      <c r="J203" s="84">
        <f t="shared" si="48"/>
        <v>0</v>
      </c>
      <c r="K203" s="107">
        <v>353174291.78</v>
      </c>
      <c r="L203" s="85">
        <f t="shared" si="46"/>
        <v>646556293.4</v>
      </c>
      <c r="M203" s="78"/>
      <c r="N203" s="91"/>
      <c r="O203" s="86">
        <v>20</v>
      </c>
      <c r="P203" s="91"/>
      <c r="Q203" s="84" t="s">
        <v>523</v>
      </c>
      <c r="R203" s="84">
        <v>286821942.58</v>
      </c>
      <c r="S203" s="88">
        <v>0</v>
      </c>
      <c r="T203" s="84">
        <v>65022744.04</v>
      </c>
      <c r="U203" s="84">
        <v>10555340.5984</v>
      </c>
      <c r="V203" s="84">
        <v>0</v>
      </c>
      <c r="W203" s="84">
        <f t="shared" si="42"/>
        <v>10555340.5984</v>
      </c>
      <c r="X203" s="84">
        <v>321028873.52</v>
      </c>
      <c r="Y203" s="85">
        <f t="shared" si="39"/>
        <v>683428900.7384</v>
      </c>
    </row>
    <row r="204" ht="24.95" customHeight="1" spans="1:25">
      <c r="A204" s="82"/>
      <c r="B204" s="89"/>
      <c r="C204" s="79">
        <v>3</v>
      </c>
      <c r="D204" s="84" t="s">
        <v>524</v>
      </c>
      <c r="E204" s="84">
        <v>204445353.35</v>
      </c>
      <c r="F204" s="84">
        <v>0</v>
      </c>
      <c r="G204" s="84">
        <v>46347911.05</v>
      </c>
      <c r="H204" s="84">
        <v>7523797.9319</v>
      </c>
      <c r="I204" s="84">
        <v>7523797.9319</v>
      </c>
      <c r="J204" s="84">
        <f t="shared" si="48"/>
        <v>0</v>
      </c>
      <c r="K204" s="107">
        <v>333014029.54</v>
      </c>
      <c r="L204" s="85">
        <f t="shared" si="46"/>
        <v>583807293.94</v>
      </c>
      <c r="M204" s="78"/>
      <c r="N204" s="79"/>
      <c r="O204" s="93" t="s">
        <v>525</v>
      </c>
      <c r="P204" s="97"/>
      <c r="Q204" s="94"/>
      <c r="R204" s="94">
        <f t="shared" ref="R204:V204" si="49">SUM(R184:R203)</f>
        <v>5217985522.38</v>
      </c>
      <c r="S204" s="88">
        <v>0</v>
      </c>
      <c r="T204" s="94">
        <f>SUM(T184:T203)</f>
        <v>1182921132.08</v>
      </c>
      <c r="U204" s="94">
        <f t="shared" si="49"/>
        <v>192027199.6332</v>
      </c>
      <c r="V204" s="94">
        <f t="shared" si="49"/>
        <v>0</v>
      </c>
      <c r="W204" s="94">
        <f t="shared" si="42"/>
        <v>192027199.6332</v>
      </c>
      <c r="X204" s="94">
        <f>SUM(X184:X203)</f>
        <v>5919880395.64</v>
      </c>
      <c r="Y204" s="94">
        <f>SUM(Y184:Y203)</f>
        <v>12512814249.7332</v>
      </c>
    </row>
    <row r="205" ht="33.75" customHeight="1" spans="1:25">
      <c r="A205" s="82"/>
      <c r="B205" s="89"/>
      <c r="C205" s="79">
        <v>4</v>
      </c>
      <c r="D205" s="84" t="s">
        <v>526</v>
      </c>
      <c r="E205" s="84">
        <v>293824940.49</v>
      </c>
      <c r="F205" s="84">
        <v>0</v>
      </c>
      <c r="G205" s="84">
        <v>66610328.78</v>
      </c>
      <c r="H205" s="84">
        <v>10813058.0782</v>
      </c>
      <c r="I205" s="84">
        <v>10813058.0782</v>
      </c>
      <c r="J205" s="84">
        <f t="shared" si="48"/>
        <v>0</v>
      </c>
      <c r="K205" s="107">
        <v>378976886.86</v>
      </c>
      <c r="L205" s="85">
        <f t="shared" si="46"/>
        <v>739412156.13</v>
      </c>
      <c r="M205" s="78"/>
      <c r="N205" s="83">
        <v>28</v>
      </c>
      <c r="O205" s="86">
        <v>1</v>
      </c>
      <c r="P205" s="108" t="s">
        <v>111</v>
      </c>
      <c r="Q205" s="104" t="s">
        <v>527</v>
      </c>
      <c r="R205" s="84">
        <v>276473294.02</v>
      </c>
      <c r="S205" s="88">
        <v>0</v>
      </c>
      <c r="T205" s="84">
        <v>62676697.85</v>
      </c>
      <c r="U205" s="84">
        <v>10174499.756</v>
      </c>
      <c r="V205" s="84">
        <v>10174499.756</v>
      </c>
      <c r="W205" s="84">
        <f t="shared" si="42"/>
        <v>0</v>
      </c>
      <c r="X205" s="84">
        <v>272055000.1</v>
      </c>
      <c r="Y205" s="85">
        <f t="shared" si="39"/>
        <v>611204991.97</v>
      </c>
    </row>
    <row r="206" ht="24.95" customHeight="1" spans="1:25">
      <c r="A206" s="82"/>
      <c r="B206" s="89"/>
      <c r="C206" s="79">
        <v>5</v>
      </c>
      <c r="D206" s="84" t="s">
        <v>528</v>
      </c>
      <c r="E206" s="84">
        <v>267335038.87</v>
      </c>
      <c r="F206" s="84">
        <v>0</v>
      </c>
      <c r="G206" s="84">
        <v>60605048.72</v>
      </c>
      <c r="H206" s="84">
        <v>9838202.6278</v>
      </c>
      <c r="I206" s="84">
        <v>9838202.6278</v>
      </c>
      <c r="J206" s="84">
        <f t="shared" si="48"/>
        <v>0</v>
      </c>
      <c r="K206" s="107">
        <v>375661427.87</v>
      </c>
      <c r="L206" s="85">
        <f t="shared" si="46"/>
        <v>703601515.46</v>
      </c>
      <c r="M206" s="78"/>
      <c r="N206" s="89"/>
      <c r="O206" s="86">
        <v>2</v>
      </c>
      <c r="P206" s="109"/>
      <c r="Q206" s="104" t="s">
        <v>529</v>
      </c>
      <c r="R206" s="84">
        <v>292464405.22</v>
      </c>
      <c r="S206" s="88">
        <v>0</v>
      </c>
      <c r="T206" s="84">
        <v>66301894.44</v>
      </c>
      <c r="U206" s="84">
        <v>10762988.99</v>
      </c>
      <c r="V206" s="84">
        <v>10762988.99</v>
      </c>
      <c r="W206" s="84">
        <f t="shared" si="42"/>
        <v>0</v>
      </c>
      <c r="X206" s="84">
        <v>286395462.4</v>
      </c>
      <c r="Y206" s="85">
        <f t="shared" si="39"/>
        <v>645161762.06</v>
      </c>
    </row>
    <row r="207" ht="24.95" customHeight="1" spans="1:25">
      <c r="A207" s="82"/>
      <c r="B207" s="89"/>
      <c r="C207" s="79">
        <v>6</v>
      </c>
      <c r="D207" s="84" t="s">
        <v>530</v>
      </c>
      <c r="E207" s="84">
        <v>273842167.8</v>
      </c>
      <c r="F207" s="84">
        <v>0</v>
      </c>
      <c r="G207" s="84">
        <v>62080219.61</v>
      </c>
      <c r="H207" s="84">
        <v>10077671.6221</v>
      </c>
      <c r="I207" s="84">
        <v>10077671.6221</v>
      </c>
      <c r="J207" s="84">
        <f t="shared" si="48"/>
        <v>0</v>
      </c>
      <c r="K207" s="107">
        <v>376707549.71</v>
      </c>
      <c r="L207" s="85">
        <f t="shared" si="46"/>
        <v>712629937.12</v>
      </c>
      <c r="M207" s="78"/>
      <c r="N207" s="89"/>
      <c r="O207" s="86">
        <v>3</v>
      </c>
      <c r="P207" s="109"/>
      <c r="Q207" s="104" t="s">
        <v>531</v>
      </c>
      <c r="R207" s="84">
        <v>220848388.41</v>
      </c>
      <c r="S207" s="88">
        <v>0</v>
      </c>
      <c r="T207" s="84">
        <v>67500785.94</v>
      </c>
      <c r="U207" s="84">
        <v>10957608.7071</v>
      </c>
      <c r="V207" s="84">
        <v>10957608.7071</v>
      </c>
      <c r="W207" s="84">
        <f t="shared" si="42"/>
        <v>0</v>
      </c>
      <c r="X207" s="84">
        <v>237315162</v>
      </c>
      <c r="Y207" s="85">
        <f t="shared" si="39"/>
        <v>525664336.35</v>
      </c>
    </row>
    <row r="208" ht="24.95" customHeight="1" spans="1:25">
      <c r="A208" s="82"/>
      <c r="B208" s="89"/>
      <c r="C208" s="79">
        <v>7</v>
      </c>
      <c r="D208" s="84" t="s">
        <v>532</v>
      </c>
      <c r="E208" s="84">
        <v>290323228.2</v>
      </c>
      <c r="F208" s="84">
        <v>0</v>
      </c>
      <c r="G208" s="84">
        <v>65816488.05</v>
      </c>
      <c r="H208" s="84">
        <v>10684191.4873</v>
      </c>
      <c r="I208" s="84">
        <v>10684191.4873</v>
      </c>
      <c r="J208" s="84">
        <f t="shared" si="48"/>
        <v>0</v>
      </c>
      <c r="K208" s="107">
        <v>369259535.85</v>
      </c>
      <c r="L208" s="85">
        <f t="shared" si="46"/>
        <v>725399252.1</v>
      </c>
      <c r="M208" s="78"/>
      <c r="N208" s="89"/>
      <c r="O208" s="86">
        <v>4</v>
      </c>
      <c r="P208" s="109"/>
      <c r="Q208" s="104" t="s">
        <v>533</v>
      </c>
      <c r="R208" s="84">
        <v>297752837.63</v>
      </c>
      <c r="S208" s="88">
        <v>0</v>
      </c>
      <c r="T208" s="84">
        <v>50066491.08</v>
      </c>
      <c r="U208" s="84">
        <v>8127446.3847</v>
      </c>
      <c r="V208" s="84">
        <v>8127446.3847</v>
      </c>
      <c r="W208" s="84">
        <f t="shared" ref="W208:W239" si="50">U208-V208</f>
        <v>0</v>
      </c>
      <c r="X208" s="84">
        <v>292258975.29</v>
      </c>
      <c r="Y208" s="85">
        <f t="shared" si="39"/>
        <v>640078304</v>
      </c>
    </row>
    <row r="209" ht="24.95" customHeight="1" spans="1:25">
      <c r="A209" s="82"/>
      <c r="B209" s="89"/>
      <c r="C209" s="79">
        <v>8</v>
      </c>
      <c r="D209" s="84" t="s">
        <v>534</v>
      </c>
      <c r="E209" s="84">
        <v>273053243.49</v>
      </c>
      <c r="F209" s="84">
        <v>0</v>
      </c>
      <c r="G209" s="84">
        <v>61901369.89</v>
      </c>
      <c r="H209" s="84">
        <v>10048638.4014</v>
      </c>
      <c r="I209" s="84">
        <v>10048638.4014</v>
      </c>
      <c r="J209" s="84">
        <f t="shared" si="48"/>
        <v>0</v>
      </c>
      <c r="K209" s="107">
        <v>361390084.34</v>
      </c>
      <c r="L209" s="85">
        <f t="shared" si="46"/>
        <v>696344697.72</v>
      </c>
      <c r="M209" s="78"/>
      <c r="N209" s="89"/>
      <c r="O209" s="86">
        <v>5</v>
      </c>
      <c r="P209" s="109"/>
      <c r="Q209" s="84" t="s">
        <v>535</v>
      </c>
      <c r="R209" s="84">
        <v>231422383.51</v>
      </c>
      <c r="S209" s="88">
        <v>0</v>
      </c>
      <c r="T209" s="84">
        <v>52463623.5</v>
      </c>
      <c r="U209" s="84">
        <v>8516580.2103</v>
      </c>
      <c r="V209" s="84">
        <v>8516580.2103</v>
      </c>
      <c r="W209" s="84">
        <f t="shared" si="50"/>
        <v>0</v>
      </c>
      <c r="X209" s="84">
        <v>255682446.14</v>
      </c>
      <c r="Y209" s="85">
        <f t="shared" si="39"/>
        <v>539568453.15</v>
      </c>
    </row>
    <row r="210" ht="24.95" customHeight="1" spans="1:25">
      <c r="A210" s="82"/>
      <c r="B210" s="89"/>
      <c r="C210" s="79">
        <v>9</v>
      </c>
      <c r="D210" s="84" t="s">
        <v>536</v>
      </c>
      <c r="E210" s="84">
        <v>256922979.83</v>
      </c>
      <c r="F210" s="84">
        <v>0</v>
      </c>
      <c r="G210" s="84">
        <v>58244627.33</v>
      </c>
      <c r="H210" s="84">
        <v>9455028.2149</v>
      </c>
      <c r="I210" s="84">
        <v>9455028.2149</v>
      </c>
      <c r="J210" s="84">
        <f t="shared" si="48"/>
        <v>0</v>
      </c>
      <c r="K210" s="107">
        <v>354500998.43</v>
      </c>
      <c r="L210" s="85">
        <f t="shared" si="46"/>
        <v>669668605.59</v>
      </c>
      <c r="M210" s="78"/>
      <c r="N210" s="89"/>
      <c r="O210" s="86">
        <v>6</v>
      </c>
      <c r="P210" s="109"/>
      <c r="Q210" s="84" t="s">
        <v>537</v>
      </c>
      <c r="R210" s="84">
        <v>355641781.56</v>
      </c>
      <c r="S210" s="88">
        <v>0</v>
      </c>
      <c r="T210" s="84">
        <v>80624251.84</v>
      </c>
      <c r="U210" s="84">
        <v>13087981.002</v>
      </c>
      <c r="V210" s="84">
        <v>13087981.002</v>
      </c>
      <c r="W210" s="84">
        <f t="shared" si="50"/>
        <v>0</v>
      </c>
      <c r="X210" s="84">
        <v>338484483.91</v>
      </c>
      <c r="Y210" s="85">
        <f t="shared" si="39"/>
        <v>774750517.31</v>
      </c>
    </row>
    <row r="211" ht="24.95" customHeight="1" spans="1:25">
      <c r="A211" s="82"/>
      <c r="B211" s="89"/>
      <c r="C211" s="79">
        <v>10</v>
      </c>
      <c r="D211" s="84" t="s">
        <v>538</v>
      </c>
      <c r="E211" s="84">
        <v>287297235.52</v>
      </c>
      <c r="F211" s="84">
        <v>0</v>
      </c>
      <c r="G211" s="84">
        <v>65130493.3</v>
      </c>
      <c r="H211" s="84">
        <v>10572831.8646</v>
      </c>
      <c r="I211" s="84">
        <v>10572831.8646</v>
      </c>
      <c r="J211" s="84">
        <f t="shared" si="48"/>
        <v>0</v>
      </c>
      <c r="K211" s="107">
        <v>385719142.09</v>
      </c>
      <c r="L211" s="85">
        <f t="shared" si="46"/>
        <v>738146870.91</v>
      </c>
      <c r="M211" s="78"/>
      <c r="N211" s="89"/>
      <c r="O211" s="86">
        <v>7</v>
      </c>
      <c r="P211" s="109"/>
      <c r="Q211" s="84" t="s">
        <v>539</v>
      </c>
      <c r="R211" s="84">
        <v>250471952.46</v>
      </c>
      <c r="S211" s="88">
        <v>0</v>
      </c>
      <c r="T211" s="84">
        <v>56782174.71</v>
      </c>
      <c r="U211" s="84">
        <v>9217623.8152</v>
      </c>
      <c r="V211" s="84">
        <v>9217623.8152</v>
      </c>
      <c r="W211" s="84">
        <f t="shared" si="50"/>
        <v>0</v>
      </c>
      <c r="X211" s="84">
        <v>264421673.23</v>
      </c>
      <c r="Y211" s="85">
        <f t="shared" si="39"/>
        <v>571675800.4</v>
      </c>
    </row>
    <row r="212" ht="24.95" customHeight="1" spans="1:25">
      <c r="A212" s="82"/>
      <c r="B212" s="89"/>
      <c r="C212" s="79">
        <v>11</v>
      </c>
      <c r="D212" s="84" t="s">
        <v>540</v>
      </c>
      <c r="E212" s="84">
        <v>241418226.01</v>
      </c>
      <c r="F212" s="84">
        <v>0</v>
      </c>
      <c r="G212" s="84">
        <v>54729688.3</v>
      </c>
      <c r="H212" s="84">
        <v>8884437.4295</v>
      </c>
      <c r="I212" s="84">
        <v>8884437.4295</v>
      </c>
      <c r="J212" s="84">
        <f t="shared" si="48"/>
        <v>0</v>
      </c>
      <c r="K212" s="107">
        <v>339188763.67</v>
      </c>
      <c r="L212" s="85">
        <f t="shared" si="46"/>
        <v>635336677.98</v>
      </c>
      <c r="M212" s="78"/>
      <c r="N212" s="89"/>
      <c r="O212" s="86">
        <v>8</v>
      </c>
      <c r="P212" s="109"/>
      <c r="Q212" s="84" t="s">
        <v>541</v>
      </c>
      <c r="R212" s="84">
        <v>252351639.24</v>
      </c>
      <c r="S212" s="88">
        <v>0</v>
      </c>
      <c r="T212" s="84">
        <v>57208301.08</v>
      </c>
      <c r="U212" s="84">
        <v>9286798.2095</v>
      </c>
      <c r="V212" s="84">
        <v>9286798.2095</v>
      </c>
      <c r="W212" s="84">
        <f t="shared" si="50"/>
        <v>0</v>
      </c>
      <c r="X212" s="84">
        <v>254724871.04</v>
      </c>
      <c r="Y212" s="85">
        <f t="shared" si="39"/>
        <v>564284811.36</v>
      </c>
    </row>
    <row r="213" ht="24.95" customHeight="1" spans="1:25">
      <c r="A213" s="82"/>
      <c r="B213" s="89"/>
      <c r="C213" s="79">
        <v>12</v>
      </c>
      <c r="D213" s="84" t="s">
        <v>542</v>
      </c>
      <c r="E213" s="84">
        <v>248986389.19</v>
      </c>
      <c r="F213" s="84">
        <v>0</v>
      </c>
      <c r="G213" s="84">
        <v>56445396.43</v>
      </c>
      <c r="H213" s="84">
        <v>9162953.5687</v>
      </c>
      <c r="I213" s="84">
        <v>9162953.5687</v>
      </c>
      <c r="J213" s="84">
        <f t="shared" si="48"/>
        <v>0</v>
      </c>
      <c r="K213" s="107">
        <v>356432587.68</v>
      </c>
      <c r="L213" s="85">
        <f t="shared" si="46"/>
        <v>661864373.3</v>
      </c>
      <c r="M213" s="78"/>
      <c r="N213" s="89"/>
      <c r="O213" s="86">
        <v>9</v>
      </c>
      <c r="P213" s="109"/>
      <c r="Q213" s="84" t="s">
        <v>543</v>
      </c>
      <c r="R213" s="84">
        <v>303388290.04</v>
      </c>
      <c r="S213" s="88">
        <v>0</v>
      </c>
      <c r="T213" s="84">
        <v>68778347.12</v>
      </c>
      <c r="U213" s="84">
        <v>11164999.1146</v>
      </c>
      <c r="V213" s="84">
        <v>11164999.1146</v>
      </c>
      <c r="W213" s="84">
        <f t="shared" si="50"/>
        <v>0</v>
      </c>
      <c r="X213" s="84">
        <v>272397978.62</v>
      </c>
      <c r="Y213" s="85">
        <f t="shared" si="39"/>
        <v>644564615.78</v>
      </c>
    </row>
    <row r="214" ht="24.95" customHeight="1" spans="1:25">
      <c r="A214" s="82"/>
      <c r="B214" s="89"/>
      <c r="C214" s="79">
        <v>13</v>
      </c>
      <c r="D214" s="84" t="s">
        <v>544</v>
      </c>
      <c r="E214" s="84">
        <v>228066159.13</v>
      </c>
      <c r="F214" s="84">
        <v>0</v>
      </c>
      <c r="G214" s="84">
        <v>51702764.98</v>
      </c>
      <c r="H214" s="84">
        <v>8393067.7233</v>
      </c>
      <c r="I214" s="84">
        <v>8393067.7233</v>
      </c>
      <c r="J214" s="84">
        <f t="shared" si="48"/>
        <v>0</v>
      </c>
      <c r="K214" s="107">
        <v>349223313.77</v>
      </c>
      <c r="L214" s="85">
        <f t="shared" si="46"/>
        <v>628992237.88</v>
      </c>
      <c r="M214" s="78"/>
      <c r="N214" s="89"/>
      <c r="O214" s="86">
        <v>10</v>
      </c>
      <c r="P214" s="109"/>
      <c r="Q214" s="84" t="s">
        <v>545</v>
      </c>
      <c r="R214" s="84">
        <v>329213525.31</v>
      </c>
      <c r="S214" s="88">
        <v>0</v>
      </c>
      <c r="T214" s="84">
        <v>74632946.83</v>
      </c>
      <c r="U214" s="84">
        <v>12115394.1641</v>
      </c>
      <c r="V214" s="84">
        <v>12115394.1641</v>
      </c>
      <c r="W214" s="84">
        <f t="shared" si="50"/>
        <v>0</v>
      </c>
      <c r="X214" s="84">
        <v>315097683.04</v>
      </c>
      <c r="Y214" s="85">
        <f t="shared" si="39"/>
        <v>718944155.18</v>
      </c>
    </row>
    <row r="215" ht="24.95" customHeight="1" spans="1:25">
      <c r="A215" s="82"/>
      <c r="B215" s="89"/>
      <c r="C215" s="79">
        <v>14</v>
      </c>
      <c r="D215" s="84" t="s">
        <v>546</v>
      </c>
      <c r="E215" s="84">
        <v>223360025.36</v>
      </c>
      <c r="F215" s="84">
        <v>0</v>
      </c>
      <c r="G215" s="84">
        <v>50635881.02</v>
      </c>
      <c r="H215" s="84">
        <v>8219877.1913</v>
      </c>
      <c r="I215" s="84">
        <v>8219877.1913</v>
      </c>
      <c r="J215" s="84">
        <f t="shared" si="48"/>
        <v>0</v>
      </c>
      <c r="K215" s="107">
        <v>343726317.14</v>
      </c>
      <c r="L215" s="85">
        <f t="shared" si="46"/>
        <v>617722223.52</v>
      </c>
      <c r="M215" s="78"/>
      <c r="N215" s="89"/>
      <c r="O215" s="86">
        <v>11</v>
      </c>
      <c r="P215" s="109"/>
      <c r="Q215" s="84" t="s">
        <v>547</v>
      </c>
      <c r="R215" s="84">
        <v>251897490.85</v>
      </c>
      <c r="S215" s="88">
        <v>0</v>
      </c>
      <c r="T215" s="84">
        <v>57105345.3</v>
      </c>
      <c r="U215" s="84">
        <v>9270085.0845</v>
      </c>
      <c r="V215" s="84">
        <v>9270085.0845</v>
      </c>
      <c r="W215" s="84">
        <f t="shared" si="50"/>
        <v>0</v>
      </c>
      <c r="X215" s="84">
        <v>271106391.77</v>
      </c>
      <c r="Y215" s="85">
        <f t="shared" si="39"/>
        <v>580109227.92</v>
      </c>
    </row>
    <row r="216" ht="24.95" customHeight="1" spans="1:25">
      <c r="A216" s="82"/>
      <c r="B216" s="89"/>
      <c r="C216" s="79">
        <v>15</v>
      </c>
      <c r="D216" s="84" t="s">
        <v>548</v>
      </c>
      <c r="E216" s="84">
        <v>242371390.07</v>
      </c>
      <c r="F216" s="84">
        <v>0</v>
      </c>
      <c r="G216" s="84">
        <v>54945771.29</v>
      </c>
      <c r="H216" s="84">
        <v>8919514.841</v>
      </c>
      <c r="I216" s="84">
        <v>8919514.841</v>
      </c>
      <c r="J216" s="84">
        <f t="shared" si="48"/>
        <v>0</v>
      </c>
      <c r="K216" s="107">
        <v>356536452.63</v>
      </c>
      <c r="L216" s="85">
        <f t="shared" si="46"/>
        <v>653853613.99</v>
      </c>
      <c r="M216" s="78"/>
      <c r="N216" s="89"/>
      <c r="O216" s="86">
        <v>12</v>
      </c>
      <c r="P216" s="109"/>
      <c r="Q216" s="84" t="s">
        <v>549</v>
      </c>
      <c r="R216" s="84">
        <v>260730414.49</v>
      </c>
      <c r="S216" s="88">
        <v>0</v>
      </c>
      <c r="T216" s="84">
        <v>59107775.55</v>
      </c>
      <c r="U216" s="84">
        <v>9595145.701</v>
      </c>
      <c r="V216" s="84">
        <v>9595145.701</v>
      </c>
      <c r="W216" s="84">
        <f t="shared" si="50"/>
        <v>0</v>
      </c>
      <c r="X216" s="84">
        <v>260755763.43</v>
      </c>
      <c r="Y216" s="85">
        <f t="shared" si="39"/>
        <v>580593953.47</v>
      </c>
    </row>
    <row r="217" ht="24.95" customHeight="1" spans="1:25">
      <c r="A217" s="82"/>
      <c r="B217" s="89"/>
      <c r="C217" s="79">
        <v>16</v>
      </c>
      <c r="D217" s="84" t="s">
        <v>550</v>
      </c>
      <c r="E217" s="84">
        <v>200160617.11</v>
      </c>
      <c r="F217" s="84">
        <v>0</v>
      </c>
      <c r="G217" s="84">
        <v>45376558.21</v>
      </c>
      <c r="H217" s="84">
        <v>7366115.2597</v>
      </c>
      <c r="I217" s="84">
        <v>7366115.2597</v>
      </c>
      <c r="J217" s="84">
        <f t="shared" si="48"/>
        <v>0</v>
      </c>
      <c r="K217" s="107">
        <v>325938883.39</v>
      </c>
      <c r="L217" s="85">
        <f t="shared" si="46"/>
        <v>571476058.71</v>
      </c>
      <c r="M217" s="78"/>
      <c r="N217" s="89"/>
      <c r="O217" s="86">
        <v>13</v>
      </c>
      <c r="P217" s="109"/>
      <c r="Q217" s="84" t="s">
        <v>551</v>
      </c>
      <c r="R217" s="84">
        <v>242301047.91</v>
      </c>
      <c r="S217" s="88">
        <v>0</v>
      </c>
      <c r="T217" s="84">
        <v>54929824.68</v>
      </c>
      <c r="U217" s="84">
        <v>8916926.1777</v>
      </c>
      <c r="V217" s="84">
        <v>8916926.1777</v>
      </c>
      <c r="W217" s="84">
        <f t="shared" si="50"/>
        <v>0</v>
      </c>
      <c r="X217" s="84">
        <v>292582152.21</v>
      </c>
      <c r="Y217" s="85">
        <f t="shared" si="39"/>
        <v>589813024.8</v>
      </c>
    </row>
    <row r="218" ht="24.95" customHeight="1" spans="1:25">
      <c r="A218" s="82"/>
      <c r="B218" s="89"/>
      <c r="C218" s="79">
        <v>17</v>
      </c>
      <c r="D218" s="84" t="s">
        <v>552</v>
      </c>
      <c r="E218" s="84">
        <v>252117771.21</v>
      </c>
      <c r="F218" s="84">
        <v>0</v>
      </c>
      <c r="G218" s="84">
        <v>57155283.02</v>
      </c>
      <c r="H218" s="84">
        <v>9278191.6271</v>
      </c>
      <c r="I218" s="84">
        <v>9278191.6271</v>
      </c>
      <c r="J218" s="84">
        <f t="shared" si="48"/>
        <v>0</v>
      </c>
      <c r="K218" s="107">
        <v>364862461.6</v>
      </c>
      <c r="L218" s="85">
        <f t="shared" si="46"/>
        <v>674135515.83</v>
      </c>
      <c r="M218" s="78"/>
      <c r="N218" s="89"/>
      <c r="O218" s="86">
        <v>14</v>
      </c>
      <c r="P218" s="109"/>
      <c r="Q218" s="84" t="s">
        <v>553</v>
      </c>
      <c r="R218" s="84">
        <v>303030524.77</v>
      </c>
      <c r="S218" s="88">
        <v>0</v>
      </c>
      <c r="T218" s="84">
        <v>68697241.47</v>
      </c>
      <c r="U218" s="84">
        <v>11151832.9871</v>
      </c>
      <c r="V218" s="84">
        <v>11151832.9871</v>
      </c>
      <c r="W218" s="84">
        <f t="shared" si="50"/>
        <v>0</v>
      </c>
      <c r="X218" s="84">
        <v>293782950.63</v>
      </c>
      <c r="Y218" s="85">
        <f t="shared" si="39"/>
        <v>665510716.87</v>
      </c>
    </row>
    <row r="219" ht="24.95" customHeight="1" spans="1:25">
      <c r="A219" s="82"/>
      <c r="B219" s="89"/>
      <c r="C219" s="79">
        <v>18</v>
      </c>
      <c r="D219" s="84" t="s">
        <v>554</v>
      </c>
      <c r="E219" s="84">
        <v>265075725.56</v>
      </c>
      <c r="F219" s="84">
        <v>0</v>
      </c>
      <c r="G219" s="84">
        <v>60092860.74</v>
      </c>
      <c r="H219" s="84">
        <v>9755057.589</v>
      </c>
      <c r="I219" s="84">
        <v>9755057.589</v>
      </c>
      <c r="J219" s="84">
        <f t="shared" si="48"/>
        <v>0</v>
      </c>
      <c r="K219" s="107">
        <v>354204348.17</v>
      </c>
      <c r="L219" s="85">
        <f t="shared" si="46"/>
        <v>679372934.47</v>
      </c>
      <c r="M219" s="78"/>
      <c r="N219" s="89"/>
      <c r="O219" s="86">
        <v>15</v>
      </c>
      <c r="P219" s="109"/>
      <c r="Q219" s="84" t="s">
        <v>555</v>
      </c>
      <c r="R219" s="84">
        <v>201111809.81</v>
      </c>
      <c r="S219" s="88">
        <v>0</v>
      </c>
      <c r="T219" s="84">
        <v>45592194.29</v>
      </c>
      <c r="U219" s="84">
        <v>7401120.1231</v>
      </c>
      <c r="V219" s="84">
        <v>7401120.1231</v>
      </c>
      <c r="W219" s="84">
        <f t="shared" si="50"/>
        <v>0</v>
      </c>
      <c r="X219" s="84">
        <v>234450282.63</v>
      </c>
      <c r="Y219" s="85">
        <f t="shared" si="39"/>
        <v>481154286.73</v>
      </c>
    </row>
    <row r="220" ht="24.95" customHeight="1" spans="1:25">
      <c r="A220" s="82"/>
      <c r="B220" s="89"/>
      <c r="C220" s="79">
        <v>19</v>
      </c>
      <c r="D220" s="84" t="s">
        <v>556</v>
      </c>
      <c r="E220" s="84">
        <v>346181182.18</v>
      </c>
      <c r="F220" s="84">
        <v>0</v>
      </c>
      <c r="G220" s="84">
        <v>78479527.05</v>
      </c>
      <c r="H220" s="84">
        <v>12739821.2768</v>
      </c>
      <c r="I220" s="84">
        <v>12739821.2768</v>
      </c>
      <c r="J220" s="84">
        <f t="shared" si="48"/>
        <v>0</v>
      </c>
      <c r="K220" s="107">
        <v>420583393.97</v>
      </c>
      <c r="L220" s="85">
        <f t="shared" si="46"/>
        <v>845244103.2</v>
      </c>
      <c r="M220" s="78"/>
      <c r="N220" s="89"/>
      <c r="O220" s="86">
        <v>16</v>
      </c>
      <c r="P220" s="109"/>
      <c r="Q220" s="84" t="s">
        <v>557</v>
      </c>
      <c r="R220" s="84">
        <v>332383081.36</v>
      </c>
      <c r="S220" s="88">
        <v>0</v>
      </c>
      <c r="T220" s="84">
        <v>75351487.5</v>
      </c>
      <c r="U220" s="84">
        <v>12232037.0659</v>
      </c>
      <c r="V220" s="84">
        <v>12232037.0659</v>
      </c>
      <c r="W220" s="84">
        <f t="shared" si="50"/>
        <v>0</v>
      </c>
      <c r="X220" s="84">
        <v>312503674.5</v>
      </c>
      <c r="Y220" s="85">
        <f t="shared" ref="Y220:Y283" si="51">R220+S220+T220+W220+X220</f>
        <v>720238243.36</v>
      </c>
    </row>
    <row r="221" ht="24.95" customHeight="1" spans="1:25">
      <c r="A221" s="82"/>
      <c r="B221" s="89"/>
      <c r="C221" s="79">
        <v>20</v>
      </c>
      <c r="D221" s="84" t="s">
        <v>558</v>
      </c>
      <c r="E221" s="84">
        <v>274423172.43</v>
      </c>
      <c r="F221" s="84">
        <v>0</v>
      </c>
      <c r="G221" s="84">
        <v>62211933.78</v>
      </c>
      <c r="H221" s="84">
        <v>10099053.1865</v>
      </c>
      <c r="I221" s="84">
        <v>10099053.1865</v>
      </c>
      <c r="J221" s="84">
        <f t="shared" si="48"/>
        <v>0</v>
      </c>
      <c r="K221" s="107">
        <v>380437721.28</v>
      </c>
      <c r="L221" s="85">
        <f t="shared" si="46"/>
        <v>717072827.49</v>
      </c>
      <c r="M221" s="78"/>
      <c r="N221" s="89"/>
      <c r="O221" s="86">
        <v>17</v>
      </c>
      <c r="P221" s="109"/>
      <c r="Q221" s="84" t="s">
        <v>559</v>
      </c>
      <c r="R221" s="84">
        <v>267810590.56</v>
      </c>
      <c r="S221" s="88">
        <v>0</v>
      </c>
      <c r="T221" s="84">
        <v>60712856.64</v>
      </c>
      <c r="U221" s="84">
        <v>9855703.4159</v>
      </c>
      <c r="V221" s="84">
        <v>9855703.4159</v>
      </c>
      <c r="W221" s="84">
        <f t="shared" si="50"/>
        <v>0</v>
      </c>
      <c r="X221" s="84">
        <v>260656755.47</v>
      </c>
      <c r="Y221" s="85">
        <f t="shared" si="51"/>
        <v>589180202.67</v>
      </c>
    </row>
    <row r="222" ht="24.95" customHeight="1" spans="1:25">
      <c r="A222" s="82"/>
      <c r="B222" s="89"/>
      <c r="C222" s="79">
        <v>21</v>
      </c>
      <c r="D222" s="84" t="s">
        <v>560</v>
      </c>
      <c r="E222" s="84">
        <v>217641945.7</v>
      </c>
      <c r="F222" s="84">
        <v>0</v>
      </c>
      <c r="G222" s="84">
        <v>49339588.18</v>
      </c>
      <c r="H222" s="84">
        <v>8009446.0162</v>
      </c>
      <c r="I222" s="84">
        <v>8009446.0162</v>
      </c>
      <c r="J222" s="84">
        <f t="shared" si="48"/>
        <v>0</v>
      </c>
      <c r="K222" s="107">
        <v>345622039.35</v>
      </c>
      <c r="L222" s="85">
        <f t="shared" si="46"/>
        <v>612603573.23</v>
      </c>
      <c r="M222" s="78"/>
      <c r="N222" s="91"/>
      <c r="O222" s="86">
        <v>18</v>
      </c>
      <c r="P222" s="110"/>
      <c r="Q222" s="84" t="s">
        <v>561</v>
      </c>
      <c r="R222" s="84">
        <v>314212777.47</v>
      </c>
      <c r="S222" s="88">
        <v>0</v>
      </c>
      <c r="T222" s="84">
        <v>71232266.33</v>
      </c>
      <c r="U222" s="84">
        <v>11563351.314</v>
      </c>
      <c r="V222" s="84">
        <v>11563351.314</v>
      </c>
      <c r="W222" s="84">
        <f t="shared" si="50"/>
        <v>0</v>
      </c>
      <c r="X222" s="84">
        <v>288298656.91</v>
      </c>
      <c r="Y222" s="85">
        <f t="shared" si="51"/>
        <v>673743700.71</v>
      </c>
    </row>
    <row r="223" ht="24.95" customHeight="1" spans="1:25">
      <c r="A223" s="82"/>
      <c r="B223" s="89"/>
      <c r="C223" s="79">
        <v>22</v>
      </c>
      <c r="D223" s="84" t="s">
        <v>562</v>
      </c>
      <c r="E223" s="84">
        <v>255726388.23</v>
      </c>
      <c r="F223" s="84">
        <v>0</v>
      </c>
      <c r="G223" s="84">
        <v>57973359.14</v>
      </c>
      <c r="H223" s="84">
        <v>9410992.4212</v>
      </c>
      <c r="I223" s="84">
        <v>9410992.4212</v>
      </c>
      <c r="J223" s="84">
        <f t="shared" si="48"/>
        <v>0</v>
      </c>
      <c r="K223" s="107">
        <v>372179336.62</v>
      </c>
      <c r="L223" s="85">
        <f t="shared" si="46"/>
        <v>685879083.99</v>
      </c>
      <c r="M223" s="78"/>
      <c r="N223" s="79"/>
      <c r="O223" s="93" t="s">
        <v>563</v>
      </c>
      <c r="P223" s="97"/>
      <c r="Q223" s="94"/>
      <c r="R223" s="94">
        <f t="shared" ref="R223:V223" si="52">SUM(R205:R222)</f>
        <v>4983506234.62</v>
      </c>
      <c r="S223" s="88">
        <v>0</v>
      </c>
      <c r="T223" s="94">
        <f t="shared" si="52"/>
        <v>1129764506.15</v>
      </c>
      <c r="U223" s="94">
        <f t="shared" si="52"/>
        <v>183398122.2227</v>
      </c>
      <c r="V223" s="94">
        <f t="shared" si="52"/>
        <v>183398122.2227</v>
      </c>
      <c r="W223" s="94">
        <f t="shared" si="50"/>
        <v>0</v>
      </c>
      <c r="X223" s="94">
        <f>SUM(X205:X222)</f>
        <v>5002970363.32</v>
      </c>
      <c r="Y223" s="94">
        <f>SUM(Y205:Y222)</f>
        <v>11116241104.09</v>
      </c>
    </row>
    <row r="224" ht="24.95" customHeight="1" spans="1:25">
      <c r="A224" s="82"/>
      <c r="B224" s="89"/>
      <c r="C224" s="79">
        <v>23</v>
      </c>
      <c r="D224" s="84" t="s">
        <v>564</v>
      </c>
      <c r="E224" s="84">
        <v>261526143.13</v>
      </c>
      <c r="F224" s="84">
        <v>0</v>
      </c>
      <c r="G224" s="84">
        <v>72044215.85</v>
      </c>
      <c r="H224" s="84">
        <v>11695157.5589</v>
      </c>
      <c r="I224" s="84">
        <v>11695157.5589</v>
      </c>
      <c r="J224" s="84">
        <f t="shared" si="48"/>
        <v>0</v>
      </c>
      <c r="K224" s="107">
        <v>351939868.01</v>
      </c>
      <c r="L224" s="85">
        <f t="shared" si="46"/>
        <v>685510226.99</v>
      </c>
      <c r="M224" s="78"/>
      <c r="N224" s="83">
        <v>29</v>
      </c>
      <c r="O224" s="86">
        <v>1</v>
      </c>
      <c r="P224" s="83" t="s">
        <v>112</v>
      </c>
      <c r="Q224" s="84" t="s">
        <v>565</v>
      </c>
      <c r="R224" s="84">
        <v>196368288.15</v>
      </c>
      <c r="S224" s="88">
        <v>0</v>
      </c>
      <c r="T224" s="84">
        <v>44516834.46</v>
      </c>
      <c r="U224" s="84">
        <v>7226553.6782</v>
      </c>
      <c r="V224" s="84">
        <v>0</v>
      </c>
      <c r="W224" s="84">
        <f t="shared" si="50"/>
        <v>7226553.6782</v>
      </c>
      <c r="X224" s="84">
        <v>215419676.6</v>
      </c>
      <c r="Y224" s="85">
        <f t="shared" si="51"/>
        <v>463531352.8882</v>
      </c>
    </row>
    <row r="225" ht="24.95" customHeight="1" spans="1:25">
      <c r="A225" s="82"/>
      <c r="B225" s="89"/>
      <c r="C225" s="79">
        <v>24</v>
      </c>
      <c r="D225" s="84" t="s">
        <v>566</v>
      </c>
      <c r="E225" s="84">
        <v>317794369.45</v>
      </c>
      <c r="F225" s="84">
        <v>0</v>
      </c>
      <c r="G225" s="84">
        <v>59288167.81</v>
      </c>
      <c r="H225" s="84">
        <v>9624429.3282</v>
      </c>
      <c r="I225" s="84">
        <v>9624429.3282</v>
      </c>
      <c r="J225" s="84">
        <f t="shared" si="48"/>
        <v>0</v>
      </c>
      <c r="K225" s="107">
        <v>414003661.23</v>
      </c>
      <c r="L225" s="85">
        <f t="shared" si="46"/>
        <v>791086198.49</v>
      </c>
      <c r="M225" s="78"/>
      <c r="N225" s="89"/>
      <c r="O225" s="86">
        <v>2</v>
      </c>
      <c r="P225" s="89"/>
      <c r="Q225" s="84" t="s">
        <v>567</v>
      </c>
      <c r="R225" s="84">
        <v>196919128.37</v>
      </c>
      <c r="S225" s="88">
        <v>0</v>
      </c>
      <c r="T225" s="84">
        <v>44641710.34</v>
      </c>
      <c r="U225" s="84">
        <v>7246825.1614</v>
      </c>
      <c r="V225" s="84">
        <v>0</v>
      </c>
      <c r="W225" s="84">
        <f t="shared" si="50"/>
        <v>7246825.1614</v>
      </c>
      <c r="X225" s="84">
        <v>212597389.33</v>
      </c>
      <c r="Y225" s="85">
        <f t="shared" si="51"/>
        <v>461405053.2014</v>
      </c>
    </row>
    <row r="226" ht="24.95" customHeight="1" spans="1:25">
      <c r="A226" s="82"/>
      <c r="B226" s="91"/>
      <c r="C226" s="79">
        <v>25</v>
      </c>
      <c r="D226" s="84" t="s">
        <v>568</v>
      </c>
      <c r="E226" s="84">
        <v>251154678.84</v>
      </c>
      <c r="F226" s="84">
        <v>0</v>
      </c>
      <c r="G226" s="84">
        <v>56936949.28</v>
      </c>
      <c r="H226" s="84">
        <v>9242748.8434</v>
      </c>
      <c r="I226" s="84">
        <v>9242748.8434</v>
      </c>
      <c r="J226" s="84">
        <f t="shared" si="48"/>
        <v>0</v>
      </c>
      <c r="K226" s="107">
        <v>344236301.54</v>
      </c>
      <c r="L226" s="85">
        <f t="shared" si="46"/>
        <v>652327929.66</v>
      </c>
      <c r="M226" s="78"/>
      <c r="N226" s="89"/>
      <c r="O226" s="86">
        <v>3</v>
      </c>
      <c r="P226" s="89"/>
      <c r="Q226" s="84" t="s">
        <v>569</v>
      </c>
      <c r="R226" s="84">
        <v>245328156.66</v>
      </c>
      <c r="S226" s="88">
        <v>0</v>
      </c>
      <c r="T226" s="84">
        <v>55616072.44</v>
      </c>
      <c r="U226" s="84">
        <v>9028326.873</v>
      </c>
      <c r="V226" s="84">
        <v>0</v>
      </c>
      <c r="W226" s="84">
        <f t="shared" si="50"/>
        <v>9028326.873</v>
      </c>
      <c r="X226" s="84">
        <v>243140037.18</v>
      </c>
      <c r="Y226" s="85">
        <f t="shared" si="51"/>
        <v>553112593.153</v>
      </c>
    </row>
    <row r="227" ht="24.95" customHeight="1" spans="1:25">
      <c r="A227" s="79"/>
      <c r="B227" s="92" t="s">
        <v>570</v>
      </c>
      <c r="C227" s="93"/>
      <c r="D227" s="94"/>
      <c r="E227" s="94">
        <f t="shared" ref="E227:L227" si="53">SUM(E202:E226)</f>
        <v>6431635853.02</v>
      </c>
      <c r="F227" s="84">
        <v>0</v>
      </c>
      <c r="G227" s="94">
        <f t="shared" si="53"/>
        <v>1458056549.16</v>
      </c>
      <c r="H227" s="94">
        <f t="shared" si="53"/>
        <v>236690772.0655</v>
      </c>
      <c r="I227" s="94">
        <f t="shared" si="53"/>
        <v>236690772.0655</v>
      </c>
      <c r="J227" s="94">
        <f t="shared" si="53"/>
        <v>0</v>
      </c>
      <c r="K227" s="94">
        <f t="shared" si="53"/>
        <v>9047283527.2</v>
      </c>
      <c r="L227" s="94">
        <f t="shared" si="53"/>
        <v>16936975929.38</v>
      </c>
      <c r="M227" s="78"/>
      <c r="N227" s="89"/>
      <c r="O227" s="86">
        <v>4</v>
      </c>
      <c r="P227" s="89"/>
      <c r="Q227" s="84" t="s">
        <v>571</v>
      </c>
      <c r="R227" s="84">
        <v>216864667.94</v>
      </c>
      <c r="S227" s="88">
        <v>0</v>
      </c>
      <c r="T227" s="84">
        <v>49163378.74</v>
      </c>
      <c r="U227" s="84">
        <v>7980841.4006</v>
      </c>
      <c r="V227" s="84">
        <v>0</v>
      </c>
      <c r="W227" s="84">
        <f t="shared" si="50"/>
        <v>7980841.4006</v>
      </c>
      <c r="X227" s="84">
        <v>215288537.76</v>
      </c>
      <c r="Y227" s="85">
        <f t="shared" si="51"/>
        <v>489297425.8406</v>
      </c>
    </row>
    <row r="228" ht="24.95" customHeight="1" spans="1:25">
      <c r="A228" s="82"/>
      <c r="B228" s="83" t="s">
        <v>572</v>
      </c>
      <c r="C228" s="79">
        <v>1</v>
      </c>
      <c r="D228" s="84" t="s">
        <v>573</v>
      </c>
      <c r="E228" s="84">
        <v>285202958.1112</v>
      </c>
      <c r="F228" s="84">
        <f>-2937590.4685</f>
        <v>-2937590.4685</v>
      </c>
      <c r="G228" s="84">
        <v>64655719.08</v>
      </c>
      <c r="H228" s="84">
        <v>10495760.3156</v>
      </c>
      <c r="I228" s="84">
        <v>0</v>
      </c>
      <c r="J228" s="84">
        <f t="shared" ref="J228:J240" si="54">H228-I228</f>
        <v>10495760.3156</v>
      </c>
      <c r="K228" s="107">
        <v>237320581.79</v>
      </c>
      <c r="L228" s="85">
        <f t="shared" si="46"/>
        <v>594737428.8283</v>
      </c>
      <c r="M228" s="78"/>
      <c r="N228" s="89"/>
      <c r="O228" s="86">
        <v>5</v>
      </c>
      <c r="P228" s="89"/>
      <c r="Q228" s="84" t="s">
        <v>574</v>
      </c>
      <c r="R228" s="84">
        <v>205222020.28</v>
      </c>
      <c r="S228" s="88">
        <v>0</v>
      </c>
      <c r="T228" s="84">
        <v>46523982.01</v>
      </c>
      <c r="U228" s="84">
        <v>7552380.0685</v>
      </c>
      <c r="V228" s="84">
        <v>0</v>
      </c>
      <c r="W228" s="84">
        <f t="shared" si="50"/>
        <v>7552380.0685</v>
      </c>
      <c r="X228" s="84">
        <v>213393936.39</v>
      </c>
      <c r="Y228" s="85">
        <f t="shared" si="51"/>
        <v>472692318.7485</v>
      </c>
    </row>
    <row r="229" ht="24.95" customHeight="1" spans="1:25">
      <c r="A229" s="82"/>
      <c r="B229" s="89"/>
      <c r="C229" s="79">
        <v>2</v>
      </c>
      <c r="D229" s="84" t="s">
        <v>575</v>
      </c>
      <c r="E229" s="84">
        <v>267805129.5256</v>
      </c>
      <c r="F229" s="84">
        <f>-2758392.8341</f>
        <v>-2758392.8341</v>
      </c>
      <c r="G229" s="84">
        <v>60711618.62</v>
      </c>
      <c r="H229" s="84">
        <v>9855502.4444</v>
      </c>
      <c r="I229" s="84">
        <v>0</v>
      </c>
      <c r="J229" s="84">
        <f t="shared" si="54"/>
        <v>9855502.4444</v>
      </c>
      <c r="K229" s="107">
        <v>239146811.62</v>
      </c>
      <c r="L229" s="85">
        <f t="shared" si="46"/>
        <v>574760669.3759</v>
      </c>
      <c r="M229" s="78"/>
      <c r="N229" s="89"/>
      <c r="O229" s="86">
        <v>6</v>
      </c>
      <c r="P229" s="89"/>
      <c r="Q229" s="84" t="s">
        <v>576</v>
      </c>
      <c r="R229" s="84">
        <v>233737801.18</v>
      </c>
      <c r="S229" s="88">
        <v>0</v>
      </c>
      <c r="T229" s="84">
        <v>52988530.38</v>
      </c>
      <c r="U229" s="84">
        <v>8601789.9468</v>
      </c>
      <c r="V229" s="84">
        <v>0</v>
      </c>
      <c r="W229" s="84">
        <f t="shared" si="50"/>
        <v>8601789.9468</v>
      </c>
      <c r="X229" s="84">
        <v>239017569.92</v>
      </c>
      <c r="Y229" s="85">
        <f t="shared" si="51"/>
        <v>534345691.4268</v>
      </c>
    </row>
    <row r="230" ht="24.95" customHeight="1" spans="1:25">
      <c r="A230" s="82"/>
      <c r="B230" s="89"/>
      <c r="C230" s="79">
        <v>3</v>
      </c>
      <c r="D230" s="84" t="s">
        <v>577</v>
      </c>
      <c r="E230" s="84">
        <v>270110560.3435</v>
      </c>
      <c r="F230" s="84">
        <f>-2782138.7715</f>
        <v>-2782138.7715</v>
      </c>
      <c r="G230" s="84">
        <v>61234261.47</v>
      </c>
      <c r="H230" s="84">
        <v>9940344.6544</v>
      </c>
      <c r="I230" s="84">
        <v>0</v>
      </c>
      <c r="J230" s="84">
        <f t="shared" si="54"/>
        <v>9940344.6544</v>
      </c>
      <c r="K230" s="107">
        <v>239319048.11</v>
      </c>
      <c r="L230" s="85">
        <f t="shared" si="46"/>
        <v>577822075.8064</v>
      </c>
      <c r="M230" s="78"/>
      <c r="N230" s="89"/>
      <c r="O230" s="86">
        <v>7</v>
      </c>
      <c r="P230" s="89"/>
      <c r="Q230" s="84" t="s">
        <v>578</v>
      </c>
      <c r="R230" s="84">
        <v>195907005.34</v>
      </c>
      <c r="S230" s="88">
        <v>0</v>
      </c>
      <c r="T230" s="84">
        <v>44412261.31</v>
      </c>
      <c r="U230" s="84">
        <v>7209577.9994</v>
      </c>
      <c r="V230" s="84">
        <v>0</v>
      </c>
      <c r="W230" s="84">
        <f t="shared" si="50"/>
        <v>7209577.9994</v>
      </c>
      <c r="X230" s="84">
        <v>218271853.06</v>
      </c>
      <c r="Y230" s="85">
        <f t="shared" si="51"/>
        <v>465800697.7094</v>
      </c>
    </row>
    <row r="231" ht="24.95" customHeight="1" spans="1:25">
      <c r="A231" s="82"/>
      <c r="B231" s="89"/>
      <c r="C231" s="79">
        <v>4</v>
      </c>
      <c r="D231" s="84" t="s">
        <v>94</v>
      </c>
      <c r="E231" s="84">
        <v>260462056.3773</v>
      </c>
      <c r="F231" s="84">
        <f>-2682759.1807</f>
        <v>-2682759.1807</v>
      </c>
      <c r="G231" s="84">
        <v>59046938.57</v>
      </c>
      <c r="H231" s="84">
        <v>9585269.8484</v>
      </c>
      <c r="I231" s="84">
        <v>0</v>
      </c>
      <c r="J231" s="84">
        <f t="shared" si="54"/>
        <v>9585269.8484</v>
      </c>
      <c r="K231" s="107">
        <v>228022800.36</v>
      </c>
      <c r="L231" s="85">
        <f t="shared" si="46"/>
        <v>554434305.975</v>
      </c>
      <c r="M231" s="78"/>
      <c r="N231" s="89"/>
      <c r="O231" s="86">
        <v>8</v>
      </c>
      <c r="P231" s="89"/>
      <c r="Q231" s="84" t="s">
        <v>579</v>
      </c>
      <c r="R231" s="84">
        <v>203459482.52</v>
      </c>
      <c r="S231" s="88">
        <v>0</v>
      </c>
      <c r="T231" s="84">
        <v>46124413.41</v>
      </c>
      <c r="U231" s="84">
        <v>7487516.878</v>
      </c>
      <c r="V231" s="84">
        <v>0</v>
      </c>
      <c r="W231" s="84">
        <f t="shared" si="50"/>
        <v>7487516.878</v>
      </c>
      <c r="X231" s="84">
        <v>215359150.98</v>
      </c>
      <c r="Y231" s="85">
        <f t="shared" si="51"/>
        <v>472430563.788</v>
      </c>
    </row>
    <row r="232" ht="24.95" customHeight="1" spans="1:25">
      <c r="A232" s="82"/>
      <c r="B232" s="89"/>
      <c r="C232" s="79">
        <v>5</v>
      </c>
      <c r="D232" s="84" t="s">
        <v>580</v>
      </c>
      <c r="E232" s="84">
        <v>259616842.6665</v>
      </c>
      <c r="F232" s="84">
        <f>-2674053.4795</f>
        <v>-2674053.4795</v>
      </c>
      <c r="G232" s="84">
        <v>58855328</v>
      </c>
      <c r="H232" s="84">
        <v>9554165.1201</v>
      </c>
      <c r="I232" s="84">
        <v>0</v>
      </c>
      <c r="J232" s="84">
        <f t="shared" si="54"/>
        <v>9554165.1201</v>
      </c>
      <c r="K232" s="107">
        <v>235040036.19</v>
      </c>
      <c r="L232" s="85">
        <f t="shared" si="46"/>
        <v>560392318.4971</v>
      </c>
      <c r="M232" s="78"/>
      <c r="N232" s="89"/>
      <c r="O232" s="86">
        <v>9</v>
      </c>
      <c r="P232" s="89"/>
      <c r="Q232" s="84" t="s">
        <v>581</v>
      </c>
      <c r="R232" s="84">
        <v>200112496.44</v>
      </c>
      <c r="S232" s="88">
        <v>0</v>
      </c>
      <c r="T232" s="84">
        <v>45365649.22</v>
      </c>
      <c r="U232" s="84">
        <v>7364344.3697</v>
      </c>
      <c r="V232" s="84">
        <v>0</v>
      </c>
      <c r="W232" s="84">
        <f t="shared" si="50"/>
        <v>7364344.3697</v>
      </c>
      <c r="X232" s="84">
        <v>214761367.08</v>
      </c>
      <c r="Y232" s="85">
        <f t="shared" si="51"/>
        <v>467603857.1097</v>
      </c>
    </row>
    <row r="233" ht="24.95" customHeight="1" spans="1:25">
      <c r="A233" s="82"/>
      <c r="B233" s="89"/>
      <c r="C233" s="79">
        <v>6</v>
      </c>
      <c r="D233" s="84" t="s">
        <v>582</v>
      </c>
      <c r="E233" s="84">
        <v>269843663.0539</v>
      </c>
      <c r="F233" s="84">
        <f>-2779389.7295</f>
        <v>-2779389.7295</v>
      </c>
      <c r="G233" s="84">
        <v>61173755.66</v>
      </c>
      <c r="H233" s="84">
        <v>9930522.5614</v>
      </c>
      <c r="I233" s="84">
        <v>0</v>
      </c>
      <c r="J233" s="84">
        <f t="shared" si="54"/>
        <v>9930522.5614</v>
      </c>
      <c r="K233" s="107">
        <v>230401980.3</v>
      </c>
      <c r="L233" s="85">
        <f t="shared" si="46"/>
        <v>568570531.8458</v>
      </c>
      <c r="M233" s="78"/>
      <c r="N233" s="89"/>
      <c r="O233" s="86">
        <v>10</v>
      </c>
      <c r="P233" s="89"/>
      <c r="Q233" s="84" t="s">
        <v>583</v>
      </c>
      <c r="R233" s="84">
        <v>227167227.15</v>
      </c>
      <c r="S233" s="88">
        <v>0</v>
      </c>
      <c r="T233" s="84">
        <v>51498976.45</v>
      </c>
      <c r="U233" s="84">
        <v>8359986.1079</v>
      </c>
      <c r="V233" s="84">
        <v>0</v>
      </c>
      <c r="W233" s="84">
        <f t="shared" si="50"/>
        <v>8359986.1079</v>
      </c>
      <c r="X233" s="84">
        <v>236507998.35</v>
      </c>
      <c r="Y233" s="85">
        <f t="shared" si="51"/>
        <v>523534188.0579</v>
      </c>
    </row>
    <row r="234" ht="24.95" customHeight="1" spans="1:25">
      <c r="A234" s="82"/>
      <c r="B234" s="89"/>
      <c r="C234" s="79">
        <v>7</v>
      </c>
      <c r="D234" s="84" t="s">
        <v>584</v>
      </c>
      <c r="E234" s="84">
        <v>315291763.6442</v>
      </c>
      <c r="F234" s="84">
        <f>-3247505.1655</f>
        <v>-3247505.1655</v>
      </c>
      <c r="G234" s="84">
        <v>71476873.28</v>
      </c>
      <c r="H234" s="84">
        <v>11603059.1078</v>
      </c>
      <c r="I234" s="84">
        <v>0</v>
      </c>
      <c r="J234" s="84">
        <f t="shared" si="54"/>
        <v>11603059.1078</v>
      </c>
      <c r="K234" s="107">
        <v>260813862.92</v>
      </c>
      <c r="L234" s="85">
        <f t="shared" si="46"/>
        <v>655938053.7865</v>
      </c>
      <c r="M234" s="78"/>
      <c r="N234" s="89"/>
      <c r="O234" s="86">
        <v>11</v>
      </c>
      <c r="P234" s="89"/>
      <c r="Q234" s="84" t="s">
        <v>585</v>
      </c>
      <c r="R234" s="84">
        <v>240531615.21</v>
      </c>
      <c r="S234" s="88">
        <v>0</v>
      </c>
      <c r="T234" s="84">
        <v>54528692.99</v>
      </c>
      <c r="U234" s="84">
        <v>8851809.2458</v>
      </c>
      <c r="V234" s="84">
        <v>0</v>
      </c>
      <c r="W234" s="84">
        <f t="shared" si="50"/>
        <v>8851809.2458</v>
      </c>
      <c r="X234" s="84">
        <v>249439932.32</v>
      </c>
      <c r="Y234" s="85">
        <f t="shared" si="51"/>
        <v>553352049.7658</v>
      </c>
    </row>
    <row r="235" ht="24.95" customHeight="1" spans="1:25">
      <c r="A235" s="82"/>
      <c r="B235" s="89"/>
      <c r="C235" s="79">
        <v>8</v>
      </c>
      <c r="D235" s="84" t="s">
        <v>586</v>
      </c>
      <c r="E235" s="84">
        <v>279277044.03</v>
      </c>
      <c r="F235" s="84">
        <f>-2876553.5535</f>
        <v>-2876553.5535</v>
      </c>
      <c r="G235" s="84">
        <v>63312310.02</v>
      </c>
      <c r="H235" s="84">
        <v>10277680.6216</v>
      </c>
      <c r="I235" s="84">
        <v>0</v>
      </c>
      <c r="J235" s="84">
        <f t="shared" si="54"/>
        <v>10277680.6216</v>
      </c>
      <c r="K235" s="107">
        <v>237068391.7</v>
      </c>
      <c r="L235" s="85">
        <f t="shared" si="46"/>
        <v>587058872.8181</v>
      </c>
      <c r="M235" s="78"/>
      <c r="N235" s="89"/>
      <c r="O235" s="86">
        <v>12</v>
      </c>
      <c r="P235" s="89"/>
      <c r="Q235" s="84" t="s">
        <v>587</v>
      </c>
      <c r="R235" s="84">
        <v>277999117.36</v>
      </c>
      <c r="S235" s="88">
        <v>0</v>
      </c>
      <c r="T235" s="84">
        <v>63022603.11</v>
      </c>
      <c r="U235" s="84">
        <v>10230651.6142</v>
      </c>
      <c r="V235" s="84">
        <v>0</v>
      </c>
      <c r="W235" s="84">
        <f t="shared" si="50"/>
        <v>10230651.6142</v>
      </c>
      <c r="X235" s="84">
        <v>257223452.4</v>
      </c>
      <c r="Y235" s="85">
        <f t="shared" si="51"/>
        <v>608475824.4842</v>
      </c>
    </row>
    <row r="236" ht="24.95" customHeight="1" spans="1:25">
      <c r="A236" s="82"/>
      <c r="B236" s="89"/>
      <c r="C236" s="79">
        <v>9</v>
      </c>
      <c r="D236" s="84" t="s">
        <v>588</v>
      </c>
      <c r="E236" s="84">
        <v>252678814.9802</v>
      </c>
      <c r="F236" s="84">
        <f>-2602591.7943</f>
        <v>-2602591.7943</v>
      </c>
      <c r="G236" s="84">
        <v>57282472.05</v>
      </c>
      <c r="H236" s="84">
        <v>9298838.611</v>
      </c>
      <c r="I236" s="84">
        <v>0</v>
      </c>
      <c r="J236" s="84">
        <f t="shared" si="54"/>
        <v>9298838.611</v>
      </c>
      <c r="K236" s="107">
        <v>225811747.13</v>
      </c>
      <c r="L236" s="85">
        <f t="shared" si="46"/>
        <v>542469280.9769</v>
      </c>
      <c r="M236" s="78"/>
      <c r="N236" s="89"/>
      <c r="O236" s="86">
        <v>13</v>
      </c>
      <c r="P236" s="89"/>
      <c r="Q236" s="84" t="s">
        <v>589</v>
      </c>
      <c r="R236" s="84">
        <v>259135276.35</v>
      </c>
      <c r="S236" s="88">
        <v>0</v>
      </c>
      <c r="T236" s="84">
        <v>58746156.57</v>
      </c>
      <c r="U236" s="84">
        <v>9536442.9876</v>
      </c>
      <c r="V236" s="84">
        <v>0</v>
      </c>
      <c r="W236" s="84">
        <f t="shared" si="50"/>
        <v>9536442.9876</v>
      </c>
      <c r="X236" s="84">
        <v>244373713.72</v>
      </c>
      <c r="Y236" s="85">
        <f t="shared" si="51"/>
        <v>571791589.6276</v>
      </c>
    </row>
    <row r="237" ht="24.95" customHeight="1" spans="1:25">
      <c r="A237" s="82"/>
      <c r="B237" s="89"/>
      <c r="C237" s="79">
        <v>10</v>
      </c>
      <c r="D237" s="84" t="s">
        <v>590</v>
      </c>
      <c r="E237" s="84">
        <v>350969780.944</v>
      </c>
      <c r="F237" s="84">
        <f>-3614988.7437</f>
        <v>-3614988.7437</v>
      </c>
      <c r="G237" s="84">
        <v>79565105.89</v>
      </c>
      <c r="H237" s="84">
        <v>12916046.6049</v>
      </c>
      <c r="I237" s="84">
        <v>0</v>
      </c>
      <c r="J237" s="84">
        <f t="shared" si="54"/>
        <v>12916046.6049</v>
      </c>
      <c r="K237" s="107">
        <v>268087398.6</v>
      </c>
      <c r="L237" s="85">
        <f t="shared" si="46"/>
        <v>707923343.2952</v>
      </c>
      <c r="M237" s="78"/>
      <c r="N237" s="89"/>
      <c r="O237" s="86">
        <v>14</v>
      </c>
      <c r="P237" s="89"/>
      <c r="Q237" s="84" t="s">
        <v>591</v>
      </c>
      <c r="R237" s="84">
        <v>225885703.17</v>
      </c>
      <c r="S237" s="88">
        <v>0</v>
      </c>
      <c r="T237" s="84">
        <v>51208454.02</v>
      </c>
      <c r="U237" s="84">
        <v>8312824.7158</v>
      </c>
      <c r="V237" s="84">
        <v>0</v>
      </c>
      <c r="W237" s="84">
        <f t="shared" si="50"/>
        <v>8312824.7158</v>
      </c>
      <c r="X237" s="84">
        <v>237515637.85</v>
      </c>
      <c r="Y237" s="85">
        <f t="shared" si="51"/>
        <v>522922619.7558</v>
      </c>
    </row>
    <row r="238" ht="24.95" customHeight="1" spans="1:25">
      <c r="A238" s="82"/>
      <c r="B238" s="89"/>
      <c r="C238" s="79">
        <v>11</v>
      </c>
      <c r="D238" s="84" t="s">
        <v>592</v>
      </c>
      <c r="E238" s="84">
        <v>272277115.175</v>
      </c>
      <c r="F238" s="84">
        <f>-2804454.2863</f>
        <v>-2804454.2863</v>
      </c>
      <c r="G238" s="84">
        <v>61725421.03</v>
      </c>
      <c r="H238" s="84">
        <v>10020076.0862</v>
      </c>
      <c r="I238" s="84">
        <v>0</v>
      </c>
      <c r="J238" s="84">
        <f t="shared" si="54"/>
        <v>10020076.0862</v>
      </c>
      <c r="K238" s="107">
        <v>236163496.32</v>
      </c>
      <c r="L238" s="85">
        <f t="shared" si="46"/>
        <v>577381654.3249</v>
      </c>
      <c r="M238" s="78"/>
      <c r="N238" s="89"/>
      <c r="O238" s="86">
        <v>15</v>
      </c>
      <c r="P238" s="89"/>
      <c r="Q238" s="84" t="s">
        <v>593</v>
      </c>
      <c r="R238" s="84">
        <v>177505786.9</v>
      </c>
      <c r="S238" s="88">
        <v>0</v>
      </c>
      <c r="T238" s="84">
        <v>40240691.64</v>
      </c>
      <c r="U238" s="84">
        <v>6532394.3563</v>
      </c>
      <c r="V238" s="84">
        <v>0</v>
      </c>
      <c r="W238" s="84">
        <f t="shared" si="50"/>
        <v>6532394.3563</v>
      </c>
      <c r="X238" s="84">
        <v>200796761.41</v>
      </c>
      <c r="Y238" s="85">
        <f t="shared" si="51"/>
        <v>425075634.3063</v>
      </c>
    </row>
    <row r="239" ht="24.95" customHeight="1" spans="1:25">
      <c r="A239" s="82"/>
      <c r="B239" s="89"/>
      <c r="C239" s="79">
        <v>12</v>
      </c>
      <c r="D239" s="84" t="s">
        <v>594</v>
      </c>
      <c r="E239" s="84">
        <v>300436881.562</v>
      </c>
      <c r="F239" s="84">
        <f>-3094499.8801</f>
        <v>-3094499.8801</v>
      </c>
      <c r="G239" s="84">
        <v>68109260.66</v>
      </c>
      <c r="H239" s="84">
        <v>11056384.2666</v>
      </c>
      <c r="I239" s="84">
        <v>0</v>
      </c>
      <c r="J239" s="84">
        <f t="shared" si="54"/>
        <v>11056384.2666</v>
      </c>
      <c r="K239" s="107">
        <v>253989038.78</v>
      </c>
      <c r="L239" s="85">
        <f t="shared" si="46"/>
        <v>630497065.3885</v>
      </c>
      <c r="M239" s="78"/>
      <c r="N239" s="89"/>
      <c r="O239" s="86">
        <v>16</v>
      </c>
      <c r="P239" s="89"/>
      <c r="Q239" s="84" t="s">
        <v>333</v>
      </c>
      <c r="R239" s="84">
        <v>228733005.94</v>
      </c>
      <c r="S239" s="88">
        <v>0</v>
      </c>
      <c r="T239" s="84">
        <v>51853939.64</v>
      </c>
      <c r="U239" s="84">
        <v>8417608.3674</v>
      </c>
      <c r="V239" s="84">
        <v>0</v>
      </c>
      <c r="W239" s="84">
        <f t="shared" si="50"/>
        <v>8417608.3674</v>
      </c>
      <c r="X239" s="84">
        <v>223097837.26</v>
      </c>
      <c r="Y239" s="85">
        <f t="shared" si="51"/>
        <v>512102391.2074</v>
      </c>
    </row>
    <row r="240" ht="24.95" customHeight="1" spans="1:25">
      <c r="A240" s="82"/>
      <c r="B240" s="91"/>
      <c r="C240" s="79">
        <v>13</v>
      </c>
      <c r="D240" s="84" t="s">
        <v>595</v>
      </c>
      <c r="E240" s="84">
        <v>329052931.1461</v>
      </c>
      <c r="F240" s="84">
        <f>-3389245.1908</f>
        <v>-3389245.1908</v>
      </c>
      <c r="G240" s="84">
        <v>74596540.02</v>
      </c>
      <c r="H240" s="84">
        <v>12109484.1349</v>
      </c>
      <c r="I240" s="84">
        <v>0</v>
      </c>
      <c r="J240" s="84">
        <f t="shared" si="54"/>
        <v>12109484.1349</v>
      </c>
      <c r="K240" s="107">
        <v>269117081.38</v>
      </c>
      <c r="L240" s="85">
        <f t="shared" si="46"/>
        <v>681486791.4902</v>
      </c>
      <c r="M240" s="78"/>
      <c r="N240" s="89"/>
      <c r="O240" s="86">
        <v>17</v>
      </c>
      <c r="P240" s="89"/>
      <c r="Q240" s="84" t="s">
        <v>596</v>
      </c>
      <c r="R240" s="84">
        <v>201659418.27</v>
      </c>
      <c r="S240" s="88">
        <v>0</v>
      </c>
      <c r="T240" s="84">
        <v>45716337.53</v>
      </c>
      <c r="U240" s="84">
        <v>7421272.674</v>
      </c>
      <c r="V240" s="84">
        <v>0</v>
      </c>
      <c r="W240" s="84">
        <f t="shared" ref="W240:W253" si="55">U240-V240</f>
        <v>7421272.674</v>
      </c>
      <c r="X240" s="84">
        <v>210133772.41</v>
      </c>
      <c r="Y240" s="85">
        <f t="shared" si="51"/>
        <v>464930800.884</v>
      </c>
    </row>
    <row r="241" ht="24.95" customHeight="1" spans="1:25">
      <c r="A241" s="79"/>
      <c r="B241" s="92" t="s">
        <v>597</v>
      </c>
      <c r="C241" s="93"/>
      <c r="D241" s="94"/>
      <c r="E241" s="94">
        <f>SUM(E228:E240)</f>
        <v>3713025541.5595</v>
      </c>
      <c r="F241" s="94">
        <f t="shared" ref="F241:L241" si="56">SUM(F228:F240)</f>
        <v>-38244163.078</v>
      </c>
      <c r="G241" s="94">
        <f t="shared" si="56"/>
        <v>841745604.35</v>
      </c>
      <c r="H241" s="94">
        <f t="shared" si="56"/>
        <v>136643134.3773</v>
      </c>
      <c r="I241" s="94">
        <f t="shared" si="56"/>
        <v>0</v>
      </c>
      <c r="J241" s="94">
        <f t="shared" si="56"/>
        <v>136643134.3773</v>
      </c>
      <c r="K241" s="94">
        <f t="shared" si="56"/>
        <v>3160302275.2</v>
      </c>
      <c r="L241" s="94">
        <f t="shared" si="56"/>
        <v>7813472392.4088</v>
      </c>
      <c r="M241" s="78"/>
      <c r="N241" s="89"/>
      <c r="O241" s="86">
        <v>18</v>
      </c>
      <c r="P241" s="89"/>
      <c r="Q241" s="84" t="s">
        <v>598</v>
      </c>
      <c r="R241" s="84">
        <v>210232126.73</v>
      </c>
      <c r="S241" s="88">
        <v>0</v>
      </c>
      <c r="T241" s="84">
        <v>47659776.8</v>
      </c>
      <c r="U241" s="84">
        <v>7736757.1061</v>
      </c>
      <c r="V241" s="84">
        <v>0</v>
      </c>
      <c r="W241" s="84">
        <f t="shared" si="55"/>
        <v>7736757.1061</v>
      </c>
      <c r="X241" s="84">
        <v>226773461.06</v>
      </c>
      <c r="Y241" s="85">
        <f t="shared" si="51"/>
        <v>492402121.6961</v>
      </c>
    </row>
    <row r="242" ht="24.95" customHeight="1" spans="1:25">
      <c r="A242" s="82">
        <v>12</v>
      </c>
      <c r="B242" s="83" t="s">
        <v>599</v>
      </c>
      <c r="C242" s="79">
        <v>1</v>
      </c>
      <c r="D242" s="84" t="s">
        <v>600</v>
      </c>
      <c r="E242" s="84">
        <v>341626874.83</v>
      </c>
      <c r="F242" s="84">
        <v>0</v>
      </c>
      <c r="G242" s="84">
        <v>77447062.24</v>
      </c>
      <c r="H242" s="84">
        <v>12572218.1122</v>
      </c>
      <c r="I242" s="84">
        <v>12572218.1122</v>
      </c>
      <c r="J242" s="84">
        <f t="shared" ref="J242:J259" si="57">H242-I242</f>
        <v>0</v>
      </c>
      <c r="K242" s="107">
        <v>307632928.4</v>
      </c>
      <c r="L242" s="85">
        <f t="shared" si="46"/>
        <v>726706865.47</v>
      </c>
      <c r="M242" s="78"/>
      <c r="N242" s="89"/>
      <c r="O242" s="86">
        <v>19</v>
      </c>
      <c r="P242" s="89"/>
      <c r="Q242" s="84" t="s">
        <v>601</v>
      </c>
      <c r="R242" s="84">
        <v>222781805.39</v>
      </c>
      <c r="S242" s="88">
        <v>0</v>
      </c>
      <c r="T242" s="84">
        <v>50504798.13</v>
      </c>
      <c r="U242" s="84">
        <v>8198598.1056</v>
      </c>
      <c r="V242" s="84">
        <v>0</v>
      </c>
      <c r="W242" s="84">
        <f t="shared" si="55"/>
        <v>8198598.1056</v>
      </c>
      <c r="X242" s="84">
        <v>225641034.17</v>
      </c>
      <c r="Y242" s="85">
        <f t="shared" si="51"/>
        <v>507126235.7956</v>
      </c>
    </row>
    <row r="243" ht="24.95" customHeight="1" spans="1:25">
      <c r="A243" s="82"/>
      <c r="B243" s="89"/>
      <c r="C243" s="79">
        <v>2</v>
      </c>
      <c r="D243" s="84" t="s">
        <v>602</v>
      </c>
      <c r="E243" s="84">
        <v>324471193.62</v>
      </c>
      <c r="F243" s="84">
        <v>0</v>
      </c>
      <c r="G243" s="84">
        <v>73557856.77</v>
      </c>
      <c r="H243" s="84">
        <v>11940871.5116</v>
      </c>
      <c r="I243" s="84">
        <v>11940871.5116</v>
      </c>
      <c r="J243" s="84">
        <f t="shared" si="57"/>
        <v>0</v>
      </c>
      <c r="K243" s="107">
        <v>336696061.08</v>
      </c>
      <c r="L243" s="85">
        <f t="shared" si="46"/>
        <v>734725111.47</v>
      </c>
      <c r="M243" s="78"/>
      <c r="N243" s="89"/>
      <c r="O243" s="86">
        <v>20</v>
      </c>
      <c r="P243" s="89"/>
      <c r="Q243" s="84" t="s">
        <v>341</v>
      </c>
      <c r="R243" s="84">
        <v>220475518.26</v>
      </c>
      <c r="S243" s="88">
        <v>0</v>
      </c>
      <c r="T243" s="84">
        <v>49981961.15</v>
      </c>
      <c r="U243" s="84">
        <v>8113724.3823</v>
      </c>
      <c r="V243" s="84">
        <v>0</v>
      </c>
      <c r="W243" s="84">
        <f t="shared" si="55"/>
        <v>8113724.3823</v>
      </c>
      <c r="X243" s="84">
        <v>231597203.56</v>
      </c>
      <c r="Y243" s="85">
        <f t="shared" si="51"/>
        <v>510168407.3523</v>
      </c>
    </row>
    <row r="244" ht="24.95" customHeight="1" spans="1:25">
      <c r="A244" s="82"/>
      <c r="B244" s="89"/>
      <c r="C244" s="79">
        <v>3</v>
      </c>
      <c r="D244" s="84" t="s">
        <v>603</v>
      </c>
      <c r="E244" s="84">
        <v>214708531.81</v>
      </c>
      <c r="F244" s="84">
        <v>0</v>
      </c>
      <c r="G244" s="84">
        <v>48674581.11</v>
      </c>
      <c r="H244" s="84">
        <v>7901493.3876</v>
      </c>
      <c r="I244" s="84">
        <v>7901493.3876</v>
      </c>
      <c r="J244" s="84">
        <f t="shared" si="57"/>
        <v>0</v>
      </c>
      <c r="K244" s="107">
        <v>249050105.59</v>
      </c>
      <c r="L244" s="85">
        <f t="shared" si="46"/>
        <v>512433218.51</v>
      </c>
      <c r="M244" s="78"/>
      <c r="N244" s="89"/>
      <c r="O244" s="86">
        <v>21</v>
      </c>
      <c r="P244" s="89"/>
      <c r="Q244" s="84" t="s">
        <v>604</v>
      </c>
      <c r="R244" s="84">
        <v>238546201.47</v>
      </c>
      <c r="S244" s="88">
        <v>0</v>
      </c>
      <c r="T244" s="84">
        <v>54078598.24</v>
      </c>
      <c r="U244" s="84">
        <v>8778743.9913</v>
      </c>
      <c r="V244" s="84">
        <v>0</v>
      </c>
      <c r="W244" s="84">
        <f t="shared" si="55"/>
        <v>8778743.9913</v>
      </c>
      <c r="X244" s="84">
        <v>240602070.88</v>
      </c>
      <c r="Y244" s="85">
        <f t="shared" si="51"/>
        <v>542005614.5813</v>
      </c>
    </row>
    <row r="245" ht="24.95" customHeight="1" spans="1:25">
      <c r="A245" s="82"/>
      <c r="B245" s="89"/>
      <c r="C245" s="79">
        <v>4</v>
      </c>
      <c r="D245" s="84" t="s">
        <v>605</v>
      </c>
      <c r="E245" s="84">
        <v>221048759.55</v>
      </c>
      <c r="F245" s="84">
        <v>0</v>
      </c>
      <c r="G245" s="84">
        <v>50111915.37</v>
      </c>
      <c r="H245" s="84">
        <v>8134820.2475</v>
      </c>
      <c r="I245" s="84">
        <v>8134820.2475</v>
      </c>
      <c r="J245" s="84">
        <f t="shared" si="57"/>
        <v>0</v>
      </c>
      <c r="K245" s="107">
        <v>254294164.9</v>
      </c>
      <c r="L245" s="85">
        <f t="shared" si="46"/>
        <v>525454839.82</v>
      </c>
      <c r="M245" s="78"/>
      <c r="N245" s="89"/>
      <c r="O245" s="86">
        <v>22</v>
      </c>
      <c r="P245" s="89"/>
      <c r="Q245" s="84" t="s">
        <v>606</v>
      </c>
      <c r="R245" s="84">
        <v>216520241.89</v>
      </c>
      <c r="S245" s="88">
        <v>0</v>
      </c>
      <c r="T245" s="84">
        <v>49085297.1</v>
      </c>
      <c r="U245" s="84">
        <v>7968166.1697</v>
      </c>
      <c r="V245" s="84">
        <v>0</v>
      </c>
      <c r="W245" s="84">
        <f t="shared" si="55"/>
        <v>7968166.1697</v>
      </c>
      <c r="X245" s="84">
        <v>225499807.72</v>
      </c>
      <c r="Y245" s="85">
        <f t="shared" si="51"/>
        <v>499073512.8797</v>
      </c>
    </row>
    <row r="246" ht="24.95" customHeight="1" spans="1:25">
      <c r="A246" s="82"/>
      <c r="B246" s="89"/>
      <c r="C246" s="79">
        <v>5</v>
      </c>
      <c r="D246" s="84" t="s">
        <v>607</v>
      </c>
      <c r="E246" s="84">
        <v>264671605.7</v>
      </c>
      <c r="F246" s="84">
        <v>0</v>
      </c>
      <c r="G246" s="84">
        <v>60001246.48</v>
      </c>
      <c r="H246" s="84">
        <v>9740185.5654</v>
      </c>
      <c r="I246" s="84">
        <v>9740185.5654</v>
      </c>
      <c r="J246" s="84">
        <f t="shared" si="57"/>
        <v>0</v>
      </c>
      <c r="K246" s="107">
        <v>272367787.7</v>
      </c>
      <c r="L246" s="85">
        <f t="shared" si="46"/>
        <v>597040639.88</v>
      </c>
      <c r="M246" s="78"/>
      <c r="N246" s="89"/>
      <c r="O246" s="86">
        <v>23</v>
      </c>
      <c r="P246" s="89"/>
      <c r="Q246" s="84" t="s">
        <v>608</v>
      </c>
      <c r="R246" s="84">
        <v>266242021.84</v>
      </c>
      <c r="S246" s="88">
        <v>0</v>
      </c>
      <c r="T246" s="84">
        <v>60357260.96</v>
      </c>
      <c r="U246" s="84">
        <v>9797978.4842</v>
      </c>
      <c r="V246" s="84">
        <v>0</v>
      </c>
      <c r="W246" s="84">
        <f t="shared" si="55"/>
        <v>9797978.4842</v>
      </c>
      <c r="X246" s="84">
        <v>258452645.55</v>
      </c>
      <c r="Y246" s="85">
        <f t="shared" si="51"/>
        <v>594849906.8342</v>
      </c>
    </row>
    <row r="247" ht="24.95" customHeight="1" spans="1:25">
      <c r="A247" s="82"/>
      <c r="B247" s="89"/>
      <c r="C247" s="79">
        <v>6</v>
      </c>
      <c r="D247" s="84" t="s">
        <v>609</v>
      </c>
      <c r="E247" s="84">
        <v>224961296.41</v>
      </c>
      <c r="F247" s="84">
        <v>0</v>
      </c>
      <c r="G247" s="84">
        <v>50998890.34</v>
      </c>
      <c r="H247" s="84">
        <v>8278805.6025</v>
      </c>
      <c r="I247" s="84">
        <v>8278805.6025</v>
      </c>
      <c r="J247" s="84">
        <f t="shared" si="57"/>
        <v>0</v>
      </c>
      <c r="K247" s="107">
        <v>256721167.56</v>
      </c>
      <c r="L247" s="85">
        <f t="shared" si="46"/>
        <v>532681354.31</v>
      </c>
      <c r="M247" s="78"/>
      <c r="N247" s="89"/>
      <c r="O247" s="86">
        <v>24</v>
      </c>
      <c r="P247" s="89"/>
      <c r="Q247" s="84" t="s">
        <v>610</v>
      </c>
      <c r="R247" s="84">
        <v>220784792.34</v>
      </c>
      <c r="S247" s="88">
        <v>0</v>
      </c>
      <c r="T247" s="84">
        <v>50052073.81</v>
      </c>
      <c r="U247" s="84">
        <v>8125105.9845</v>
      </c>
      <c r="V247" s="84">
        <v>0</v>
      </c>
      <c r="W247" s="84">
        <f t="shared" si="55"/>
        <v>8125105.9845</v>
      </c>
      <c r="X247" s="84">
        <v>230481589.35</v>
      </c>
      <c r="Y247" s="85">
        <f t="shared" si="51"/>
        <v>509443561.4845</v>
      </c>
    </row>
    <row r="248" ht="24.95" customHeight="1" spans="1:25">
      <c r="A248" s="82"/>
      <c r="B248" s="89"/>
      <c r="C248" s="79">
        <v>7</v>
      </c>
      <c r="D248" s="84" t="s">
        <v>611</v>
      </c>
      <c r="E248" s="84">
        <v>225168211.97</v>
      </c>
      <c r="F248" s="84">
        <v>0</v>
      </c>
      <c r="G248" s="84">
        <v>51045798.24</v>
      </c>
      <c r="H248" s="84">
        <v>8286420.3065</v>
      </c>
      <c r="I248" s="84">
        <v>8286420.3065</v>
      </c>
      <c r="J248" s="84">
        <f t="shared" si="57"/>
        <v>0</v>
      </c>
      <c r="K248" s="107">
        <v>245039349.19</v>
      </c>
      <c r="L248" s="85">
        <f t="shared" si="46"/>
        <v>521253359.4</v>
      </c>
      <c r="M248" s="78"/>
      <c r="N248" s="89"/>
      <c r="O248" s="86">
        <v>25</v>
      </c>
      <c r="P248" s="89"/>
      <c r="Q248" s="84" t="s">
        <v>612</v>
      </c>
      <c r="R248" s="84">
        <v>290881216.54</v>
      </c>
      <c r="S248" s="88">
        <v>0</v>
      </c>
      <c r="T248" s="84">
        <v>65942984.41</v>
      </c>
      <c r="U248" s="84">
        <v>10704726.0287</v>
      </c>
      <c r="V248" s="84">
        <v>0</v>
      </c>
      <c r="W248" s="84">
        <f t="shared" si="55"/>
        <v>10704726.0287</v>
      </c>
      <c r="X248" s="84">
        <v>237056838.7</v>
      </c>
      <c r="Y248" s="85">
        <f t="shared" si="51"/>
        <v>604585765.6787</v>
      </c>
    </row>
    <row r="249" ht="24.95" customHeight="1" spans="1:25">
      <c r="A249" s="82"/>
      <c r="B249" s="89"/>
      <c r="C249" s="79">
        <v>8</v>
      </c>
      <c r="D249" s="84" t="s">
        <v>613</v>
      </c>
      <c r="E249" s="84">
        <v>261213897.7</v>
      </c>
      <c r="F249" s="84">
        <v>0</v>
      </c>
      <c r="G249" s="84">
        <v>59217381.55</v>
      </c>
      <c r="H249" s="84">
        <v>9612938.3773</v>
      </c>
      <c r="I249" s="84">
        <v>9612938.3773</v>
      </c>
      <c r="J249" s="84">
        <f t="shared" si="57"/>
        <v>0</v>
      </c>
      <c r="K249" s="107">
        <v>264251003.09</v>
      </c>
      <c r="L249" s="85">
        <f t="shared" si="46"/>
        <v>584682282.34</v>
      </c>
      <c r="M249" s="78"/>
      <c r="N249" s="89"/>
      <c r="O249" s="86">
        <v>26</v>
      </c>
      <c r="P249" s="89"/>
      <c r="Q249" s="84" t="s">
        <v>614</v>
      </c>
      <c r="R249" s="84">
        <v>199101410.38</v>
      </c>
      <c r="S249" s="88">
        <v>0</v>
      </c>
      <c r="T249" s="84">
        <v>45136435.27</v>
      </c>
      <c r="U249" s="84">
        <v>7327135.3693</v>
      </c>
      <c r="V249" s="84">
        <v>0</v>
      </c>
      <c r="W249" s="84">
        <f t="shared" si="55"/>
        <v>7327135.3693</v>
      </c>
      <c r="X249" s="84">
        <v>215567628.12</v>
      </c>
      <c r="Y249" s="85">
        <f t="shared" si="51"/>
        <v>467132609.1393</v>
      </c>
    </row>
    <row r="250" ht="24.95" customHeight="1" spans="1:25">
      <c r="A250" s="82"/>
      <c r="B250" s="89"/>
      <c r="C250" s="79">
        <v>9</v>
      </c>
      <c r="D250" s="84" t="s">
        <v>615</v>
      </c>
      <c r="E250" s="84">
        <v>287497956.14</v>
      </c>
      <c r="F250" s="84">
        <v>0</v>
      </c>
      <c r="G250" s="84">
        <v>65175996.81</v>
      </c>
      <c r="H250" s="84">
        <v>10580218.5885</v>
      </c>
      <c r="I250" s="84">
        <v>10580218.5885</v>
      </c>
      <c r="J250" s="84">
        <f t="shared" si="57"/>
        <v>0</v>
      </c>
      <c r="K250" s="107">
        <v>283534391.06</v>
      </c>
      <c r="L250" s="85">
        <f t="shared" si="46"/>
        <v>636208344.01</v>
      </c>
      <c r="M250" s="78"/>
      <c r="N250" s="89"/>
      <c r="O250" s="86">
        <v>27</v>
      </c>
      <c r="P250" s="89"/>
      <c r="Q250" s="84" t="s">
        <v>616</v>
      </c>
      <c r="R250" s="84">
        <v>240822649.18</v>
      </c>
      <c r="S250" s="88">
        <v>0</v>
      </c>
      <c r="T250" s="84">
        <v>54594670.6</v>
      </c>
      <c r="U250" s="84">
        <v>8862519.5933</v>
      </c>
      <c r="V250" s="84">
        <v>0</v>
      </c>
      <c r="W250" s="84">
        <f t="shared" si="55"/>
        <v>8862519.5933</v>
      </c>
      <c r="X250" s="84">
        <v>236179217.21</v>
      </c>
      <c r="Y250" s="85">
        <f t="shared" si="51"/>
        <v>540459056.5833</v>
      </c>
    </row>
    <row r="251" ht="24.95" customHeight="1" spans="1:25">
      <c r="A251" s="82"/>
      <c r="B251" s="89"/>
      <c r="C251" s="79">
        <v>10</v>
      </c>
      <c r="D251" s="84" t="s">
        <v>617</v>
      </c>
      <c r="E251" s="84">
        <v>209196951.81</v>
      </c>
      <c r="F251" s="84">
        <v>0</v>
      </c>
      <c r="G251" s="84">
        <v>47425101.89</v>
      </c>
      <c r="H251" s="84">
        <v>7698661.6111</v>
      </c>
      <c r="I251" s="84">
        <v>7698661.6111</v>
      </c>
      <c r="J251" s="84">
        <f t="shared" si="57"/>
        <v>0</v>
      </c>
      <c r="K251" s="107">
        <v>235722887.01</v>
      </c>
      <c r="L251" s="85">
        <f t="shared" si="46"/>
        <v>492344940.71</v>
      </c>
      <c r="M251" s="78"/>
      <c r="N251" s="89"/>
      <c r="O251" s="86">
        <v>28</v>
      </c>
      <c r="P251" s="89"/>
      <c r="Q251" s="84" t="s">
        <v>618</v>
      </c>
      <c r="R251" s="84">
        <v>241594812.06</v>
      </c>
      <c r="S251" s="88">
        <v>0</v>
      </c>
      <c r="T251" s="84">
        <v>54769720.49</v>
      </c>
      <c r="U251" s="84">
        <v>8890935.9764</v>
      </c>
      <c r="V251" s="84">
        <v>0</v>
      </c>
      <c r="W251" s="84">
        <f t="shared" si="55"/>
        <v>8890935.9764</v>
      </c>
      <c r="X251" s="84">
        <v>242476870.66</v>
      </c>
      <c r="Y251" s="85">
        <f t="shared" si="51"/>
        <v>547732339.1864</v>
      </c>
    </row>
    <row r="252" ht="24.95" customHeight="1" spans="1:25">
      <c r="A252" s="82"/>
      <c r="B252" s="89"/>
      <c r="C252" s="79">
        <v>11</v>
      </c>
      <c r="D252" s="84" t="s">
        <v>619</v>
      </c>
      <c r="E252" s="84">
        <v>358958638.98</v>
      </c>
      <c r="F252" s="84">
        <v>0</v>
      </c>
      <c r="G252" s="84">
        <v>81376185.84</v>
      </c>
      <c r="H252" s="84">
        <v>13210044.7448</v>
      </c>
      <c r="I252" s="84">
        <v>13210044.7448</v>
      </c>
      <c r="J252" s="84">
        <f t="shared" si="57"/>
        <v>0</v>
      </c>
      <c r="K252" s="107">
        <v>348355462.55</v>
      </c>
      <c r="L252" s="85">
        <f t="shared" si="46"/>
        <v>788690287.37</v>
      </c>
      <c r="M252" s="78"/>
      <c r="N252" s="89"/>
      <c r="O252" s="86">
        <v>29</v>
      </c>
      <c r="P252" s="89"/>
      <c r="Q252" s="84" t="s">
        <v>620</v>
      </c>
      <c r="R252" s="84">
        <v>212899531.48</v>
      </c>
      <c r="S252" s="88">
        <v>0</v>
      </c>
      <c r="T252" s="84">
        <v>48264479.41</v>
      </c>
      <c r="U252" s="84">
        <v>7834920.3265</v>
      </c>
      <c r="V252" s="84">
        <v>0</v>
      </c>
      <c r="W252" s="84">
        <f t="shared" si="55"/>
        <v>7834920.3265</v>
      </c>
      <c r="X252" s="84">
        <v>225462446.23</v>
      </c>
      <c r="Y252" s="85">
        <f t="shared" si="51"/>
        <v>494461377.4465</v>
      </c>
    </row>
    <row r="253" ht="24.95" customHeight="1" spans="1:25">
      <c r="A253" s="82"/>
      <c r="B253" s="89"/>
      <c r="C253" s="79">
        <v>12</v>
      </c>
      <c r="D253" s="84" t="s">
        <v>621</v>
      </c>
      <c r="E253" s="84">
        <v>369425547.44</v>
      </c>
      <c r="F253" s="84">
        <v>0</v>
      </c>
      <c r="G253" s="84">
        <v>83749041.64</v>
      </c>
      <c r="H253" s="84">
        <v>13595237.6724</v>
      </c>
      <c r="I253" s="84">
        <v>13595237.6724</v>
      </c>
      <c r="J253" s="84">
        <f t="shared" si="57"/>
        <v>0</v>
      </c>
      <c r="K253" s="107">
        <v>349687399.82</v>
      </c>
      <c r="L253" s="85">
        <f t="shared" si="46"/>
        <v>802861988.9</v>
      </c>
      <c r="M253" s="78"/>
      <c r="N253" s="91"/>
      <c r="O253" s="86">
        <v>30</v>
      </c>
      <c r="P253" s="91"/>
      <c r="Q253" s="84" t="s">
        <v>622</v>
      </c>
      <c r="R253" s="84">
        <v>236866669.06</v>
      </c>
      <c r="S253" s="88">
        <v>0</v>
      </c>
      <c r="T253" s="84">
        <v>53697847.02</v>
      </c>
      <c r="U253" s="84">
        <v>8716935.4823</v>
      </c>
      <c r="V253" s="84">
        <v>0</v>
      </c>
      <c r="W253" s="84">
        <f t="shared" si="55"/>
        <v>8716935.4823</v>
      </c>
      <c r="X253" s="84">
        <v>245494558.55</v>
      </c>
      <c r="Y253" s="85">
        <f t="shared" si="51"/>
        <v>544776010.1123</v>
      </c>
    </row>
    <row r="254" ht="24.95" customHeight="1" spans="1:25">
      <c r="A254" s="82"/>
      <c r="B254" s="89"/>
      <c r="C254" s="79">
        <v>13</v>
      </c>
      <c r="D254" s="84" t="s">
        <v>623</v>
      </c>
      <c r="E254" s="84">
        <v>289558429.63</v>
      </c>
      <c r="F254" s="84">
        <v>0</v>
      </c>
      <c r="G254" s="84">
        <v>65643107.65</v>
      </c>
      <c r="H254" s="84">
        <v>10656046.1186</v>
      </c>
      <c r="I254" s="84">
        <v>10656046.1186</v>
      </c>
      <c r="J254" s="84">
        <f t="shared" si="57"/>
        <v>0</v>
      </c>
      <c r="K254" s="107">
        <v>277970517.36</v>
      </c>
      <c r="L254" s="85">
        <f t="shared" si="46"/>
        <v>633172054.64</v>
      </c>
      <c r="M254" s="78"/>
      <c r="N254" s="79"/>
      <c r="O254" s="93" t="s">
        <v>624</v>
      </c>
      <c r="P254" s="97"/>
      <c r="Q254" s="94"/>
      <c r="R254" s="94">
        <f t="shared" ref="R254:Y254" si="58">SUM(R224:R253)</f>
        <v>6750285193.85</v>
      </c>
      <c r="S254" s="88">
        <v>0</v>
      </c>
      <c r="T254" s="94">
        <f t="shared" si="58"/>
        <v>1530294587.65</v>
      </c>
      <c r="U254" s="94">
        <f t="shared" si="58"/>
        <v>248417393.4448</v>
      </c>
      <c r="V254" s="94">
        <f t="shared" si="58"/>
        <v>0</v>
      </c>
      <c r="W254" s="94">
        <f t="shared" si="58"/>
        <v>248417393.4448</v>
      </c>
      <c r="X254" s="94">
        <f t="shared" si="58"/>
        <v>6887623995.78</v>
      </c>
      <c r="Y254" s="94">
        <f t="shared" si="58"/>
        <v>15416621170.7248</v>
      </c>
    </row>
    <row r="255" ht="24.95" customHeight="1" spans="1:25">
      <c r="A255" s="82"/>
      <c r="B255" s="89"/>
      <c r="C255" s="79">
        <v>14</v>
      </c>
      <c r="D255" s="84" t="s">
        <v>625</v>
      </c>
      <c r="E255" s="84">
        <v>276144696.62</v>
      </c>
      <c r="F255" s="84">
        <v>0</v>
      </c>
      <c r="G255" s="84">
        <v>62602204.57</v>
      </c>
      <c r="H255" s="84">
        <v>10162407.0358</v>
      </c>
      <c r="I255" s="84">
        <v>10162407.0358</v>
      </c>
      <c r="J255" s="84">
        <f t="shared" si="57"/>
        <v>0</v>
      </c>
      <c r="K255" s="107">
        <v>267185001.23</v>
      </c>
      <c r="L255" s="85">
        <f t="shared" si="46"/>
        <v>605931902.42</v>
      </c>
      <c r="M255" s="78"/>
      <c r="N255" s="83">
        <v>30</v>
      </c>
      <c r="O255" s="86">
        <v>1</v>
      </c>
      <c r="P255" s="83" t="s">
        <v>113</v>
      </c>
      <c r="Q255" s="84" t="s">
        <v>626</v>
      </c>
      <c r="R255" s="111">
        <v>233121831.69</v>
      </c>
      <c r="S255" s="88">
        <v>0</v>
      </c>
      <c r="T255" s="84">
        <v>52848889.65</v>
      </c>
      <c r="U255" s="84">
        <v>8579121.64</v>
      </c>
      <c r="V255" s="84">
        <v>0</v>
      </c>
      <c r="W255" s="84">
        <f t="shared" ref="W255:W286" si="59">U255-V255</f>
        <v>8579121.64</v>
      </c>
      <c r="X255" s="84">
        <v>406166413.35</v>
      </c>
      <c r="Y255" s="85">
        <f t="shared" si="51"/>
        <v>700716256.33</v>
      </c>
    </row>
    <row r="256" ht="24.95" customHeight="1" spans="1:25">
      <c r="A256" s="82"/>
      <c r="B256" s="89"/>
      <c r="C256" s="79">
        <v>15</v>
      </c>
      <c r="D256" s="84" t="s">
        <v>627</v>
      </c>
      <c r="E256" s="84">
        <v>301389215.13</v>
      </c>
      <c r="F256" s="84">
        <v>0</v>
      </c>
      <c r="G256" s="84">
        <v>68325155.37</v>
      </c>
      <c r="H256" s="84">
        <v>11091431.115</v>
      </c>
      <c r="I256" s="84">
        <v>11091431.115</v>
      </c>
      <c r="J256" s="84">
        <f t="shared" si="57"/>
        <v>0</v>
      </c>
      <c r="K256" s="107">
        <v>260275740.12</v>
      </c>
      <c r="L256" s="85">
        <f t="shared" si="46"/>
        <v>629990110.62</v>
      </c>
      <c r="M256" s="78"/>
      <c r="N256" s="89"/>
      <c r="O256" s="86">
        <v>2</v>
      </c>
      <c r="P256" s="89"/>
      <c r="Q256" s="84" t="s">
        <v>628</v>
      </c>
      <c r="R256" s="111">
        <v>270723991.39</v>
      </c>
      <c r="S256" s="88">
        <v>0</v>
      </c>
      <c r="T256" s="84">
        <v>61373326.74</v>
      </c>
      <c r="U256" s="84">
        <v>9962919.5438</v>
      </c>
      <c r="V256" s="84">
        <v>0</v>
      </c>
      <c r="W256" s="84">
        <f t="shared" si="59"/>
        <v>9962919.5438</v>
      </c>
      <c r="X256" s="84">
        <v>435004256.22</v>
      </c>
      <c r="Y256" s="85">
        <f t="shared" si="51"/>
        <v>777064493.8938</v>
      </c>
    </row>
    <row r="257" ht="24.95" customHeight="1" spans="1:25">
      <c r="A257" s="82"/>
      <c r="B257" s="89"/>
      <c r="C257" s="79">
        <v>16</v>
      </c>
      <c r="D257" s="84" t="s">
        <v>629</v>
      </c>
      <c r="E257" s="84">
        <v>264380950.38</v>
      </c>
      <c r="F257" s="84">
        <v>0</v>
      </c>
      <c r="G257" s="84">
        <v>59935354.7</v>
      </c>
      <c r="H257" s="84">
        <v>9729489.1525</v>
      </c>
      <c r="I257" s="84">
        <v>9729489.1525</v>
      </c>
      <c r="J257" s="84">
        <f t="shared" si="57"/>
        <v>0</v>
      </c>
      <c r="K257" s="107">
        <v>267385258.84</v>
      </c>
      <c r="L257" s="85">
        <f t="shared" si="46"/>
        <v>591701563.92</v>
      </c>
      <c r="M257" s="78"/>
      <c r="N257" s="89"/>
      <c r="O257" s="86">
        <v>3</v>
      </c>
      <c r="P257" s="89"/>
      <c r="Q257" s="84" t="s">
        <v>630</v>
      </c>
      <c r="R257" s="111">
        <v>269670677.24</v>
      </c>
      <c r="S257" s="88">
        <v>0</v>
      </c>
      <c r="T257" s="84">
        <v>61134539.65</v>
      </c>
      <c r="U257" s="84">
        <v>9924156.5068</v>
      </c>
      <c r="V257" s="84">
        <v>0</v>
      </c>
      <c r="W257" s="84">
        <f t="shared" si="59"/>
        <v>9924156.5068</v>
      </c>
      <c r="X257" s="84">
        <v>419440578.6</v>
      </c>
      <c r="Y257" s="85">
        <f t="shared" si="51"/>
        <v>760169951.9968</v>
      </c>
    </row>
    <row r="258" ht="24.95" customHeight="1" spans="1:25">
      <c r="A258" s="82"/>
      <c r="B258" s="89"/>
      <c r="C258" s="79">
        <v>17</v>
      </c>
      <c r="D258" s="84" t="s">
        <v>631</v>
      </c>
      <c r="E258" s="84">
        <v>216828278.84</v>
      </c>
      <c r="F258" s="84">
        <v>0</v>
      </c>
      <c r="G258" s="84">
        <v>49155129.31</v>
      </c>
      <c r="H258" s="84">
        <v>7979502.2445</v>
      </c>
      <c r="I258" s="84">
        <v>7979502.2445</v>
      </c>
      <c r="J258" s="84">
        <f t="shared" si="57"/>
        <v>0</v>
      </c>
      <c r="K258" s="107">
        <v>246090328.02</v>
      </c>
      <c r="L258" s="85">
        <f t="shared" si="46"/>
        <v>512073736.17</v>
      </c>
      <c r="M258" s="78"/>
      <c r="N258" s="89"/>
      <c r="O258" s="86">
        <v>4</v>
      </c>
      <c r="P258" s="89"/>
      <c r="Q258" s="84" t="s">
        <v>632</v>
      </c>
      <c r="R258" s="111">
        <v>288920402.44</v>
      </c>
      <c r="S258" s="88">
        <v>0</v>
      </c>
      <c r="T258" s="84">
        <v>65498466.42</v>
      </c>
      <c r="U258" s="84">
        <v>10632566.0658</v>
      </c>
      <c r="V258" s="84">
        <v>0</v>
      </c>
      <c r="W258" s="84">
        <f t="shared" si="59"/>
        <v>10632566.0658</v>
      </c>
      <c r="X258" s="84">
        <v>397430922.41</v>
      </c>
      <c r="Y258" s="85">
        <f t="shared" si="51"/>
        <v>762482357.3358</v>
      </c>
    </row>
    <row r="259" ht="24.95" customHeight="1" spans="1:25">
      <c r="A259" s="82"/>
      <c r="B259" s="91"/>
      <c r="C259" s="79">
        <v>18</v>
      </c>
      <c r="D259" s="84" t="s">
        <v>633</v>
      </c>
      <c r="E259" s="84">
        <v>269820918.07</v>
      </c>
      <c r="F259" s="84">
        <v>0</v>
      </c>
      <c r="G259" s="84">
        <v>61168599.35</v>
      </c>
      <c r="H259" s="84">
        <v>9929685.5217</v>
      </c>
      <c r="I259" s="84">
        <v>9929685.5217</v>
      </c>
      <c r="J259" s="84">
        <f t="shared" si="57"/>
        <v>0</v>
      </c>
      <c r="K259" s="107">
        <v>254842258.02</v>
      </c>
      <c r="L259" s="85">
        <f t="shared" si="46"/>
        <v>585831775.44</v>
      </c>
      <c r="M259" s="78"/>
      <c r="N259" s="89"/>
      <c r="O259" s="86">
        <v>5</v>
      </c>
      <c r="P259" s="89"/>
      <c r="Q259" s="84" t="s">
        <v>634</v>
      </c>
      <c r="R259" s="111">
        <v>293138731.49</v>
      </c>
      <c r="S259" s="88">
        <v>0</v>
      </c>
      <c r="T259" s="84">
        <v>66454764.7</v>
      </c>
      <c r="U259" s="84">
        <v>10787804.8858</v>
      </c>
      <c r="V259" s="84">
        <v>0</v>
      </c>
      <c r="W259" s="84">
        <f t="shared" si="59"/>
        <v>10787804.8858</v>
      </c>
      <c r="X259" s="84">
        <v>461237255.71</v>
      </c>
      <c r="Y259" s="85">
        <f t="shared" si="51"/>
        <v>831618556.7858</v>
      </c>
    </row>
    <row r="260" ht="24.95" customHeight="1" spans="1:25">
      <c r="A260" s="79"/>
      <c r="B260" s="92" t="s">
        <v>599</v>
      </c>
      <c r="C260" s="93"/>
      <c r="D260" s="94"/>
      <c r="E260" s="94">
        <f t="shared" ref="E260:L260" si="60">SUM(E242:E259)</f>
        <v>4921071954.63</v>
      </c>
      <c r="F260" s="84">
        <v>0</v>
      </c>
      <c r="G260" s="94">
        <f t="shared" si="60"/>
        <v>1115610609.23</v>
      </c>
      <c r="H260" s="94">
        <f t="shared" si="60"/>
        <v>181100476.9155</v>
      </c>
      <c r="I260" s="94">
        <f t="shared" si="60"/>
        <v>181100476.9155</v>
      </c>
      <c r="J260" s="94">
        <f t="shared" si="60"/>
        <v>0</v>
      </c>
      <c r="K260" s="94">
        <f t="shared" si="60"/>
        <v>4977101811.54</v>
      </c>
      <c r="L260" s="94">
        <f t="shared" si="60"/>
        <v>11013784375.4</v>
      </c>
      <c r="M260" s="78"/>
      <c r="N260" s="89"/>
      <c r="O260" s="86">
        <v>6</v>
      </c>
      <c r="P260" s="89"/>
      <c r="Q260" s="84" t="s">
        <v>635</v>
      </c>
      <c r="R260" s="111">
        <v>301286947.16</v>
      </c>
      <c r="S260" s="88">
        <v>0</v>
      </c>
      <c r="T260" s="84">
        <v>68301971.15</v>
      </c>
      <c r="U260" s="84">
        <v>11087667.5493</v>
      </c>
      <c r="V260" s="84">
        <v>0</v>
      </c>
      <c r="W260" s="84">
        <f t="shared" si="59"/>
        <v>11087667.5493</v>
      </c>
      <c r="X260" s="84">
        <v>470660571.77</v>
      </c>
      <c r="Y260" s="85">
        <f t="shared" si="51"/>
        <v>851337157.6293</v>
      </c>
    </row>
    <row r="261" ht="24.95" customHeight="1" spans="1:25">
      <c r="A261" s="82">
        <v>13</v>
      </c>
      <c r="B261" s="83" t="s">
        <v>636</v>
      </c>
      <c r="C261" s="79">
        <v>1</v>
      </c>
      <c r="D261" s="84" t="s">
        <v>637</v>
      </c>
      <c r="E261" s="84">
        <v>317045319.99</v>
      </c>
      <c r="F261" s="84">
        <v>0</v>
      </c>
      <c r="G261" s="84">
        <v>71874405.79</v>
      </c>
      <c r="H261" s="84">
        <v>11667591.7734</v>
      </c>
      <c r="I261" s="84">
        <v>0</v>
      </c>
      <c r="J261" s="84">
        <f t="shared" ref="J261:J276" si="61">H261-I261</f>
        <v>11667591.7734</v>
      </c>
      <c r="K261" s="107">
        <v>322099449.36</v>
      </c>
      <c r="L261" s="85">
        <f t="shared" si="46"/>
        <v>722686766.9134</v>
      </c>
      <c r="M261" s="78"/>
      <c r="N261" s="89"/>
      <c r="O261" s="86">
        <v>7</v>
      </c>
      <c r="P261" s="89"/>
      <c r="Q261" s="84" t="s">
        <v>638</v>
      </c>
      <c r="R261" s="111">
        <v>326637333.85</v>
      </c>
      <c r="S261" s="88">
        <v>0</v>
      </c>
      <c r="T261" s="84">
        <v>74048922.34</v>
      </c>
      <c r="U261" s="84">
        <v>12020587.6859</v>
      </c>
      <c r="V261" s="84">
        <v>0</v>
      </c>
      <c r="W261" s="84">
        <f t="shared" si="59"/>
        <v>12020587.6859</v>
      </c>
      <c r="X261" s="84">
        <v>479479378.84</v>
      </c>
      <c r="Y261" s="85">
        <f t="shared" si="51"/>
        <v>892186222.7159</v>
      </c>
    </row>
    <row r="262" ht="24.95" customHeight="1" spans="1:25">
      <c r="A262" s="82"/>
      <c r="B262" s="89"/>
      <c r="C262" s="79">
        <v>2</v>
      </c>
      <c r="D262" s="84" t="s">
        <v>639</v>
      </c>
      <c r="E262" s="84">
        <v>241250064.65</v>
      </c>
      <c r="F262" s="84">
        <v>0</v>
      </c>
      <c r="G262" s="84">
        <v>54691566</v>
      </c>
      <c r="H262" s="84">
        <v>8878248.9194</v>
      </c>
      <c r="I262" s="84">
        <v>0</v>
      </c>
      <c r="J262" s="84">
        <f t="shared" si="61"/>
        <v>8878248.9194</v>
      </c>
      <c r="K262" s="107">
        <v>262161151.54</v>
      </c>
      <c r="L262" s="85">
        <f t="shared" si="46"/>
        <v>566981031.1094</v>
      </c>
      <c r="M262" s="78"/>
      <c r="N262" s="89"/>
      <c r="O262" s="86">
        <v>8</v>
      </c>
      <c r="P262" s="89"/>
      <c r="Q262" s="84" t="s">
        <v>640</v>
      </c>
      <c r="R262" s="111">
        <v>240393090.54</v>
      </c>
      <c r="S262" s="88">
        <v>0</v>
      </c>
      <c r="T262" s="84">
        <v>54497289.34</v>
      </c>
      <c r="U262" s="84">
        <v>8846711.3966</v>
      </c>
      <c r="V262" s="84">
        <v>0</v>
      </c>
      <c r="W262" s="84">
        <f t="shared" si="59"/>
        <v>8846711.3966</v>
      </c>
      <c r="X262" s="84">
        <v>413138441.77</v>
      </c>
      <c r="Y262" s="85">
        <f t="shared" si="51"/>
        <v>716875533.0466</v>
      </c>
    </row>
    <row r="263" ht="24.95" customHeight="1" spans="1:25">
      <c r="A263" s="82"/>
      <c r="B263" s="89"/>
      <c r="C263" s="79">
        <v>3</v>
      </c>
      <c r="D263" s="84" t="s">
        <v>641</v>
      </c>
      <c r="E263" s="84">
        <v>230028544.52</v>
      </c>
      <c r="F263" s="84">
        <v>0</v>
      </c>
      <c r="G263" s="84">
        <v>52147639.19</v>
      </c>
      <c r="H263" s="84">
        <v>8465285.5113</v>
      </c>
      <c r="I263" s="84">
        <v>0</v>
      </c>
      <c r="J263" s="84">
        <f t="shared" si="61"/>
        <v>8465285.5113</v>
      </c>
      <c r="K263" s="107">
        <v>239276489.15</v>
      </c>
      <c r="L263" s="85">
        <f t="shared" si="46"/>
        <v>529917958.3713</v>
      </c>
      <c r="M263" s="78"/>
      <c r="N263" s="89"/>
      <c r="O263" s="86">
        <v>9</v>
      </c>
      <c r="P263" s="89"/>
      <c r="Q263" s="84" t="s">
        <v>642</v>
      </c>
      <c r="R263" s="111">
        <v>285295865.8</v>
      </c>
      <c r="S263" s="88">
        <v>0</v>
      </c>
      <c r="T263" s="84">
        <v>64676781.32</v>
      </c>
      <c r="U263" s="84">
        <v>10499179.4136</v>
      </c>
      <c r="V263" s="84">
        <v>0</v>
      </c>
      <c r="W263" s="84">
        <f t="shared" si="59"/>
        <v>10499179.4136</v>
      </c>
      <c r="X263" s="84">
        <v>455436136.52</v>
      </c>
      <c r="Y263" s="85">
        <f t="shared" si="51"/>
        <v>815907963.0536</v>
      </c>
    </row>
    <row r="264" ht="24.95" customHeight="1" spans="1:25">
      <c r="A264" s="82"/>
      <c r="B264" s="89"/>
      <c r="C264" s="79">
        <v>4</v>
      </c>
      <c r="D264" s="84" t="s">
        <v>643</v>
      </c>
      <c r="E264" s="84">
        <v>237516960.17</v>
      </c>
      <c r="F264" s="84">
        <v>0</v>
      </c>
      <c r="G264" s="84">
        <v>53845268.49</v>
      </c>
      <c r="H264" s="84">
        <v>8740866.8596</v>
      </c>
      <c r="I264" s="84">
        <v>0</v>
      </c>
      <c r="J264" s="84">
        <f t="shared" si="61"/>
        <v>8740866.8596</v>
      </c>
      <c r="K264" s="107">
        <v>258336081.77</v>
      </c>
      <c r="L264" s="85">
        <f t="shared" ref="L264:L327" si="62">E264+F264+G264+J264+K264</f>
        <v>558439177.2896</v>
      </c>
      <c r="M264" s="78"/>
      <c r="N264" s="89"/>
      <c r="O264" s="86">
        <v>10</v>
      </c>
      <c r="P264" s="89"/>
      <c r="Q264" s="84" t="s">
        <v>644</v>
      </c>
      <c r="R264" s="111">
        <v>298691661.54</v>
      </c>
      <c r="S264" s="88">
        <v>0</v>
      </c>
      <c r="T264" s="84">
        <v>67713618</v>
      </c>
      <c r="U264" s="84">
        <v>10992158.3863</v>
      </c>
      <c r="V264" s="84">
        <v>0</v>
      </c>
      <c r="W264" s="84">
        <f t="shared" si="59"/>
        <v>10992158.3863</v>
      </c>
      <c r="X264" s="84">
        <v>461615354.04</v>
      </c>
      <c r="Y264" s="85">
        <f t="shared" si="51"/>
        <v>839012791.9663</v>
      </c>
    </row>
    <row r="265" ht="24.95" customHeight="1" spans="1:25">
      <c r="A265" s="82"/>
      <c r="B265" s="89"/>
      <c r="C265" s="79">
        <v>5</v>
      </c>
      <c r="D265" s="84" t="s">
        <v>645</v>
      </c>
      <c r="E265" s="84">
        <v>251576745.96</v>
      </c>
      <c r="F265" s="84">
        <v>0</v>
      </c>
      <c r="G265" s="84">
        <v>57032632.2</v>
      </c>
      <c r="H265" s="84">
        <v>9258281.345</v>
      </c>
      <c r="I265" s="84">
        <v>0</v>
      </c>
      <c r="J265" s="84">
        <f t="shared" si="61"/>
        <v>9258281.345</v>
      </c>
      <c r="K265" s="107">
        <v>268543989.2</v>
      </c>
      <c r="L265" s="85">
        <f t="shared" si="62"/>
        <v>586411648.705</v>
      </c>
      <c r="M265" s="78"/>
      <c r="N265" s="89"/>
      <c r="O265" s="86">
        <v>11</v>
      </c>
      <c r="P265" s="89"/>
      <c r="Q265" s="84" t="s">
        <v>646</v>
      </c>
      <c r="R265" s="111">
        <v>216024499.2</v>
      </c>
      <c r="S265" s="88">
        <v>0</v>
      </c>
      <c r="T265" s="84">
        <v>48972911.87</v>
      </c>
      <c r="U265" s="84">
        <v>7949922.3323</v>
      </c>
      <c r="V265" s="84">
        <v>0</v>
      </c>
      <c r="W265" s="84">
        <f t="shared" si="59"/>
        <v>7949922.3323</v>
      </c>
      <c r="X265" s="84">
        <v>394511868.87</v>
      </c>
      <c r="Y265" s="85">
        <f t="shared" si="51"/>
        <v>667459202.2723</v>
      </c>
    </row>
    <row r="266" ht="24.95" customHeight="1" spans="1:25">
      <c r="A266" s="82"/>
      <c r="B266" s="89"/>
      <c r="C266" s="79">
        <v>6</v>
      </c>
      <c r="D266" s="84" t="s">
        <v>647</v>
      </c>
      <c r="E266" s="84">
        <v>256459413.99</v>
      </c>
      <c r="F266" s="84">
        <v>0</v>
      </c>
      <c r="G266" s="84">
        <v>58139536.61</v>
      </c>
      <c r="H266" s="84">
        <v>9437968.5181</v>
      </c>
      <c r="I266" s="84">
        <v>0</v>
      </c>
      <c r="J266" s="84">
        <f t="shared" si="61"/>
        <v>9437968.5181</v>
      </c>
      <c r="K266" s="107">
        <v>274004371.56</v>
      </c>
      <c r="L266" s="85">
        <f t="shared" si="62"/>
        <v>598041290.6781</v>
      </c>
      <c r="M266" s="78"/>
      <c r="N266" s="89"/>
      <c r="O266" s="86">
        <v>12</v>
      </c>
      <c r="P266" s="89"/>
      <c r="Q266" s="84" t="s">
        <v>648</v>
      </c>
      <c r="R266" s="111">
        <v>223679634.98</v>
      </c>
      <c r="S266" s="88">
        <v>0</v>
      </c>
      <c r="T266" s="84">
        <v>51072889.62</v>
      </c>
      <c r="U266" s="84">
        <v>8290818.1327</v>
      </c>
      <c r="V266" s="84">
        <v>0</v>
      </c>
      <c r="W266" s="84">
        <f t="shared" si="59"/>
        <v>8290818.1327</v>
      </c>
      <c r="X266" s="84">
        <v>393806857.47</v>
      </c>
      <c r="Y266" s="85">
        <f t="shared" si="51"/>
        <v>676850200.2027</v>
      </c>
    </row>
    <row r="267" ht="24.95" customHeight="1" spans="1:25">
      <c r="A267" s="82"/>
      <c r="B267" s="89"/>
      <c r="C267" s="79">
        <v>7</v>
      </c>
      <c r="D267" s="84" t="s">
        <v>649</v>
      </c>
      <c r="E267" s="84">
        <v>211324149.62</v>
      </c>
      <c r="F267" s="84">
        <v>0</v>
      </c>
      <c r="G267" s="84">
        <v>47907339.19</v>
      </c>
      <c r="H267" s="84">
        <v>7776944.6644</v>
      </c>
      <c r="I267" s="84">
        <v>0</v>
      </c>
      <c r="J267" s="84">
        <f t="shared" si="61"/>
        <v>7776944.6644</v>
      </c>
      <c r="K267" s="107">
        <v>241870497.68</v>
      </c>
      <c r="L267" s="85">
        <f t="shared" si="62"/>
        <v>508878931.1544</v>
      </c>
      <c r="M267" s="78"/>
      <c r="N267" s="89"/>
      <c r="O267" s="86">
        <v>13</v>
      </c>
      <c r="P267" s="89"/>
      <c r="Q267" s="84" t="s">
        <v>650</v>
      </c>
      <c r="R267" s="111">
        <v>225287714.8</v>
      </c>
      <c r="S267" s="88">
        <v>0</v>
      </c>
      <c r="T267" s="84">
        <v>50066916.31</v>
      </c>
      <c r="U267" s="84">
        <v>8127515.4124</v>
      </c>
      <c r="V267" s="84">
        <v>0</v>
      </c>
      <c r="W267" s="84">
        <f t="shared" si="59"/>
        <v>8127515.4124</v>
      </c>
      <c r="X267" s="84">
        <v>394617228.28</v>
      </c>
      <c r="Y267" s="85">
        <f t="shared" si="51"/>
        <v>678099374.8024</v>
      </c>
    </row>
    <row r="268" ht="24.95" customHeight="1" spans="1:25">
      <c r="A268" s="82"/>
      <c r="B268" s="89"/>
      <c r="C268" s="79">
        <v>8</v>
      </c>
      <c r="D268" s="84" t="s">
        <v>651</v>
      </c>
      <c r="E268" s="84">
        <v>260334447.21</v>
      </c>
      <c r="F268" s="84">
        <v>0</v>
      </c>
      <c r="G268" s="84">
        <v>59018009.48</v>
      </c>
      <c r="H268" s="84">
        <v>9580573.7004</v>
      </c>
      <c r="I268" s="84">
        <v>0</v>
      </c>
      <c r="J268" s="84">
        <f t="shared" si="61"/>
        <v>9580573.7004</v>
      </c>
      <c r="K268" s="107">
        <v>266241400.31</v>
      </c>
      <c r="L268" s="85">
        <f t="shared" si="62"/>
        <v>595174430.7004</v>
      </c>
      <c r="M268" s="78"/>
      <c r="N268" s="89"/>
      <c r="O268" s="86">
        <v>14</v>
      </c>
      <c r="P268" s="89"/>
      <c r="Q268" s="84" t="s">
        <v>652</v>
      </c>
      <c r="R268" s="111">
        <v>220850264.11</v>
      </c>
      <c r="S268" s="88">
        <v>0</v>
      </c>
      <c r="T268" s="84">
        <v>74362586.38</v>
      </c>
      <c r="U268" s="84">
        <v>12071505.7273</v>
      </c>
      <c r="V268" s="84">
        <v>0</v>
      </c>
      <c r="W268" s="84">
        <f t="shared" si="59"/>
        <v>12071505.7273</v>
      </c>
      <c r="X268" s="84">
        <v>409116850.54</v>
      </c>
      <c r="Y268" s="85">
        <f t="shared" si="51"/>
        <v>716401206.7573</v>
      </c>
    </row>
    <row r="269" ht="24.95" customHeight="1" spans="1:25">
      <c r="A269" s="82"/>
      <c r="B269" s="89"/>
      <c r="C269" s="79">
        <v>9</v>
      </c>
      <c r="D269" s="84" t="s">
        <v>653</v>
      </c>
      <c r="E269" s="84">
        <v>278547510.73</v>
      </c>
      <c r="F269" s="84">
        <v>0</v>
      </c>
      <c r="G269" s="84">
        <v>63146924.29</v>
      </c>
      <c r="H269" s="84">
        <v>10250833.0506</v>
      </c>
      <c r="I269" s="84">
        <v>0</v>
      </c>
      <c r="J269" s="84">
        <f t="shared" si="61"/>
        <v>10250833.0506</v>
      </c>
      <c r="K269" s="107">
        <v>289514248.63</v>
      </c>
      <c r="L269" s="85">
        <f t="shared" si="62"/>
        <v>641459516.7006</v>
      </c>
      <c r="M269" s="78"/>
      <c r="N269" s="89"/>
      <c r="O269" s="86">
        <v>15</v>
      </c>
      <c r="P269" s="89"/>
      <c r="Q269" s="84" t="s">
        <v>654</v>
      </c>
      <c r="R269" s="111">
        <v>263873149.12</v>
      </c>
      <c r="S269" s="88">
        <v>0</v>
      </c>
      <c r="T269" s="84">
        <v>50708336.75</v>
      </c>
      <c r="U269" s="84">
        <v>8231639.1521</v>
      </c>
      <c r="V269" s="84">
        <v>0</v>
      </c>
      <c r="W269" s="84">
        <f t="shared" si="59"/>
        <v>8231639.1521</v>
      </c>
      <c r="X269" s="84">
        <v>400208375.88</v>
      </c>
      <c r="Y269" s="85">
        <f t="shared" si="51"/>
        <v>723021500.9021</v>
      </c>
    </row>
    <row r="270" ht="24.95" customHeight="1" spans="1:25">
      <c r="A270" s="82"/>
      <c r="B270" s="89"/>
      <c r="C270" s="79">
        <v>10</v>
      </c>
      <c r="D270" s="84" t="s">
        <v>655</v>
      </c>
      <c r="E270" s="84">
        <v>243233146.31</v>
      </c>
      <c r="F270" s="84">
        <v>0</v>
      </c>
      <c r="G270" s="84">
        <v>55141132.06</v>
      </c>
      <c r="H270" s="84">
        <v>8951228.3513</v>
      </c>
      <c r="I270" s="84">
        <v>0</v>
      </c>
      <c r="J270" s="84">
        <f t="shared" si="61"/>
        <v>8951228.3513</v>
      </c>
      <c r="K270" s="107">
        <v>261848062.22</v>
      </c>
      <c r="L270" s="85">
        <f t="shared" si="62"/>
        <v>569173568.9413</v>
      </c>
      <c r="M270" s="78"/>
      <c r="N270" s="89"/>
      <c r="O270" s="86">
        <v>16</v>
      </c>
      <c r="P270" s="89"/>
      <c r="Q270" s="84" t="s">
        <v>656</v>
      </c>
      <c r="R270" s="111">
        <v>234720027.42</v>
      </c>
      <c r="S270" s="88">
        <v>0</v>
      </c>
      <c r="T270" s="84">
        <v>53211201.79</v>
      </c>
      <c r="U270" s="84">
        <v>8637936.8764</v>
      </c>
      <c r="V270" s="84">
        <v>0</v>
      </c>
      <c r="W270" s="84">
        <f t="shared" si="59"/>
        <v>8637936.8764</v>
      </c>
      <c r="X270" s="84">
        <v>401825007.73</v>
      </c>
      <c r="Y270" s="85">
        <f t="shared" si="51"/>
        <v>698394173.8164</v>
      </c>
    </row>
    <row r="271" ht="24.95" customHeight="1" spans="1:25">
      <c r="A271" s="82"/>
      <c r="B271" s="89"/>
      <c r="C271" s="79">
        <v>11</v>
      </c>
      <c r="D271" s="84" t="s">
        <v>657</v>
      </c>
      <c r="E271" s="84">
        <v>260664421.11</v>
      </c>
      <c r="F271" s="84">
        <v>0</v>
      </c>
      <c r="G271" s="84">
        <v>59092814.8</v>
      </c>
      <c r="H271" s="84">
        <v>9592717.0773</v>
      </c>
      <c r="I271" s="84">
        <v>0</v>
      </c>
      <c r="J271" s="84">
        <f t="shared" si="61"/>
        <v>9592717.0773</v>
      </c>
      <c r="K271" s="107">
        <v>269724238.8</v>
      </c>
      <c r="L271" s="85">
        <f t="shared" si="62"/>
        <v>599074191.7873</v>
      </c>
      <c r="M271" s="78"/>
      <c r="N271" s="89"/>
      <c r="O271" s="86">
        <v>17</v>
      </c>
      <c r="P271" s="89"/>
      <c r="Q271" s="84" t="s">
        <v>658</v>
      </c>
      <c r="R271" s="111">
        <v>306665674.65</v>
      </c>
      <c r="S271" s="88">
        <v>0</v>
      </c>
      <c r="T271" s="84">
        <v>69521332.6</v>
      </c>
      <c r="U271" s="84">
        <v>11285610.2177</v>
      </c>
      <c r="V271" s="84">
        <v>0</v>
      </c>
      <c r="W271" s="84">
        <f t="shared" si="59"/>
        <v>11285610.2177</v>
      </c>
      <c r="X271" s="84">
        <v>452028768.25</v>
      </c>
      <c r="Y271" s="85">
        <f t="shared" si="51"/>
        <v>839501385.7177</v>
      </c>
    </row>
    <row r="272" ht="24.95" customHeight="1" spans="1:25">
      <c r="A272" s="82"/>
      <c r="B272" s="89"/>
      <c r="C272" s="79">
        <v>12</v>
      </c>
      <c r="D272" s="84" t="s">
        <v>659</v>
      </c>
      <c r="E272" s="84">
        <v>182923938.89</v>
      </c>
      <c r="F272" s="84">
        <v>0</v>
      </c>
      <c r="G272" s="84">
        <v>41468990.66</v>
      </c>
      <c r="H272" s="84">
        <v>6731787.8864</v>
      </c>
      <c r="I272" s="84">
        <v>0</v>
      </c>
      <c r="J272" s="84">
        <f t="shared" si="61"/>
        <v>6731787.8864</v>
      </c>
      <c r="K272" s="107">
        <v>223057490.92</v>
      </c>
      <c r="L272" s="85">
        <f t="shared" si="62"/>
        <v>454182208.3564</v>
      </c>
      <c r="M272" s="78"/>
      <c r="N272" s="89"/>
      <c r="O272" s="86">
        <v>18</v>
      </c>
      <c r="P272" s="89"/>
      <c r="Q272" s="84" t="s">
        <v>660</v>
      </c>
      <c r="R272" s="111">
        <v>265166199.17</v>
      </c>
      <c r="S272" s="88">
        <v>0</v>
      </c>
      <c r="T272" s="84">
        <v>60113371.18</v>
      </c>
      <c r="U272" s="84">
        <v>9758387.1105</v>
      </c>
      <c r="V272" s="84">
        <v>0</v>
      </c>
      <c r="W272" s="84">
        <f t="shared" si="59"/>
        <v>9758387.1105</v>
      </c>
      <c r="X272" s="84">
        <v>404103685.26</v>
      </c>
      <c r="Y272" s="85">
        <f t="shared" si="51"/>
        <v>739141642.7205</v>
      </c>
    </row>
    <row r="273" ht="24.95" customHeight="1" spans="1:25">
      <c r="A273" s="82"/>
      <c r="B273" s="89"/>
      <c r="C273" s="79">
        <v>13</v>
      </c>
      <c r="D273" s="84" t="s">
        <v>661</v>
      </c>
      <c r="E273" s="84">
        <v>231843748.94</v>
      </c>
      <c r="F273" s="84">
        <v>0</v>
      </c>
      <c r="G273" s="84">
        <v>52559147.35</v>
      </c>
      <c r="H273" s="84">
        <v>8532086.8888</v>
      </c>
      <c r="I273" s="84">
        <v>0</v>
      </c>
      <c r="J273" s="84">
        <f t="shared" si="61"/>
        <v>8532086.8888</v>
      </c>
      <c r="K273" s="107">
        <v>255046028.59</v>
      </c>
      <c r="L273" s="85">
        <f t="shared" si="62"/>
        <v>547981011.7688</v>
      </c>
      <c r="M273" s="78"/>
      <c r="N273" s="89"/>
      <c r="O273" s="86">
        <v>19</v>
      </c>
      <c r="P273" s="89"/>
      <c r="Q273" s="84" t="s">
        <v>662</v>
      </c>
      <c r="R273" s="111">
        <v>243426447.84</v>
      </c>
      <c r="S273" s="88">
        <v>0</v>
      </c>
      <c r="T273" s="84">
        <v>55184953.66</v>
      </c>
      <c r="U273" s="84">
        <v>8958342.045</v>
      </c>
      <c r="V273" s="84">
        <v>0</v>
      </c>
      <c r="W273" s="84">
        <f t="shared" si="59"/>
        <v>8958342.045</v>
      </c>
      <c r="X273" s="84">
        <v>394512242.48</v>
      </c>
      <c r="Y273" s="85">
        <f t="shared" si="51"/>
        <v>702081986.025</v>
      </c>
    </row>
    <row r="274" ht="24.95" customHeight="1" spans="1:25">
      <c r="A274" s="82"/>
      <c r="B274" s="89"/>
      <c r="C274" s="79">
        <v>14</v>
      </c>
      <c r="D274" s="84" t="s">
        <v>663</v>
      </c>
      <c r="E274" s="84">
        <v>226241740.88</v>
      </c>
      <c r="F274" s="84">
        <v>0</v>
      </c>
      <c r="G274" s="84">
        <v>51289168.03</v>
      </c>
      <c r="H274" s="84">
        <v>8325927.2672</v>
      </c>
      <c r="I274" s="84">
        <v>0</v>
      </c>
      <c r="J274" s="84">
        <f t="shared" si="61"/>
        <v>8325927.2672</v>
      </c>
      <c r="K274" s="107">
        <v>249294226.57</v>
      </c>
      <c r="L274" s="85">
        <f t="shared" si="62"/>
        <v>535151062.7472</v>
      </c>
      <c r="M274" s="78"/>
      <c r="N274" s="89"/>
      <c r="O274" s="86">
        <v>20</v>
      </c>
      <c r="P274" s="89"/>
      <c r="Q274" s="84" t="s">
        <v>664</v>
      </c>
      <c r="R274" s="111">
        <v>219800202.03</v>
      </c>
      <c r="S274" s="88">
        <v>0</v>
      </c>
      <c r="T274" s="84">
        <v>49828866.47</v>
      </c>
      <c r="U274" s="84">
        <v>8088872.055</v>
      </c>
      <c r="V274" s="84">
        <v>0</v>
      </c>
      <c r="W274" s="84">
        <f t="shared" si="59"/>
        <v>8088872.055</v>
      </c>
      <c r="X274" s="84">
        <v>431132858.2</v>
      </c>
      <c r="Y274" s="85">
        <f t="shared" si="51"/>
        <v>708850798.755</v>
      </c>
    </row>
    <row r="275" ht="24.95" customHeight="1" spans="1:25">
      <c r="A275" s="82"/>
      <c r="B275" s="89"/>
      <c r="C275" s="79">
        <v>15</v>
      </c>
      <c r="D275" s="84" t="s">
        <v>665</v>
      </c>
      <c r="E275" s="84">
        <v>242647318.86</v>
      </c>
      <c r="F275" s="84">
        <v>0</v>
      </c>
      <c r="G275" s="84">
        <v>55008324.55</v>
      </c>
      <c r="H275" s="84">
        <v>8929669.3025</v>
      </c>
      <c r="I275" s="84">
        <v>0</v>
      </c>
      <c r="J275" s="84">
        <f t="shared" si="61"/>
        <v>8929669.3025</v>
      </c>
      <c r="K275" s="107">
        <v>261527126.98</v>
      </c>
      <c r="L275" s="85">
        <f t="shared" si="62"/>
        <v>568112439.6925</v>
      </c>
      <c r="M275" s="78"/>
      <c r="N275" s="89"/>
      <c r="O275" s="86">
        <v>21</v>
      </c>
      <c r="P275" s="89"/>
      <c r="Q275" s="84" t="s">
        <v>666</v>
      </c>
      <c r="R275" s="111">
        <v>271451954.99</v>
      </c>
      <c r="S275" s="88">
        <v>0</v>
      </c>
      <c r="T275" s="84">
        <v>61538356.62</v>
      </c>
      <c r="U275" s="84">
        <v>9989709.3482</v>
      </c>
      <c r="V275" s="84">
        <v>0</v>
      </c>
      <c r="W275" s="84">
        <f t="shared" si="59"/>
        <v>9989709.3482</v>
      </c>
      <c r="X275" s="84">
        <v>411316321.7</v>
      </c>
      <c r="Y275" s="85">
        <f t="shared" si="51"/>
        <v>754296342.6582</v>
      </c>
    </row>
    <row r="276" ht="24.95" customHeight="1" spans="1:25">
      <c r="A276" s="82"/>
      <c r="B276" s="91"/>
      <c r="C276" s="79">
        <v>16</v>
      </c>
      <c r="D276" s="84" t="s">
        <v>667</v>
      </c>
      <c r="E276" s="84">
        <v>235872119.61</v>
      </c>
      <c r="F276" s="84">
        <v>0</v>
      </c>
      <c r="G276" s="84">
        <v>53472381.93</v>
      </c>
      <c r="H276" s="84">
        <v>8680335.0462</v>
      </c>
      <c r="I276" s="84">
        <v>0</v>
      </c>
      <c r="J276" s="84">
        <f t="shared" si="61"/>
        <v>8680335.0462</v>
      </c>
      <c r="K276" s="107">
        <v>256936893.81</v>
      </c>
      <c r="L276" s="85">
        <f t="shared" si="62"/>
        <v>554961730.3962</v>
      </c>
      <c r="M276" s="78"/>
      <c r="N276" s="89"/>
      <c r="O276" s="86">
        <v>22</v>
      </c>
      <c r="P276" s="89"/>
      <c r="Q276" s="84" t="s">
        <v>668</v>
      </c>
      <c r="R276" s="111">
        <v>251436344.3</v>
      </c>
      <c r="S276" s="88">
        <v>0</v>
      </c>
      <c r="T276" s="84">
        <v>57000803.04</v>
      </c>
      <c r="U276" s="84">
        <v>9253114.4204</v>
      </c>
      <c r="V276" s="84">
        <v>0</v>
      </c>
      <c r="W276" s="84">
        <f t="shared" si="59"/>
        <v>9253114.4204</v>
      </c>
      <c r="X276" s="84">
        <v>430282136.97</v>
      </c>
      <c r="Y276" s="85">
        <f t="shared" si="51"/>
        <v>747972398.7304</v>
      </c>
    </row>
    <row r="277" ht="24.95" customHeight="1" spans="1:25">
      <c r="A277" s="79"/>
      <c r="B277" s="92" t="s">
        <v>669</v>
      </c>
      <c r="C277" s="93"/>
      <c r="D277" s="94"/>
      <c r="E277" s="94">
        <f t="shared" ref="E277:L277" si="63">SUM(E261:E276)</f>
        <v>3907509591.44</v>
      </c>
      <c r="F277" s="84">
        <v>0</v>
      </c>
      <c r="G277" s="94">
        <f t="shared" si="63"/>
        <v>885835280.62</v>
      </c>
      <c r="H277" s="94">
        <f t="shared" si="63"/>
        <v>143800346.1619</v>
      </c>
      <c r="I277" s="94">
        <f t="shared" si="63"/>
        <v>0</v>
      </c>
      <c r="J277" s="94">
        <f t="shared" si="63"/>
        <v>143800346.1619</v>
      </c>
      <c r="K277" s="94">
        <f t="shared" si="63"/>
        <v>4199481747.09</v>
      </c>
      <c r="L277" s="94">
        <f t="shared" si="63"/>
        <v>9136626965.3119</v>
      </c>
      <c r="M277" s="78"/>
      <c r="N277" s="89"/>
      <c r="O277" s="86">
        <v>23</v>
      </c>
      <c r="P277" s="89"/>
      <c r="Q277" s="84" t="s">
        <v>670</v>
      </c>
      <c r="R277" s="111">
        <v>260299780.48</v>
      </c>
      <c r="S277" s="88">
        <v>0</v>
      </c>
      <c r="T277" s="84">
        <v>59010150.5</v>
      </c>
      <c r="U277" s="84">
        <v>9579297.9295</v>
      </c>
      <c r="V277" s="84">
        <v>0</v>
      </c>
      <c r="W277" s="84">
        <f t="shared" si="59"/>
        <v>9579297.9295</v>
      </c>
      <c r="X277" s="84">
        <v>393703366.14</v>
      </c>
      <c r="Y277" s="85">
        <f t="shared" si="51"/>
        <v>722592595.0495</v>
      </c>
    </row>
    <row r="278" ht="24.95" customHeight="1" spans="1:25">
      <c r="A278" s="82">
        <v>14</v>
      </c>
      <c r="B278" s="83" t="s">
        <v>97</v>
      </c>
      <c r="C278" s="79">
        <v>1</v>
      </c>
      <c r="D278" s="84" t="s">
        <v>671</v>
      </c>
      <c r="E278" s="84">
        <v>295470448.83</v>
      </c>
      <c r="F278" s="84">
        <v>0</v>
      </c>
      <c r="G278" s="84">
        <v>66983366.73</v>
      </c>
      <c r="H278" s="84">
        <v>10873614.4666</v>
      </c>
      <c r="I278" s="84">
        <v>0</v>
      </c>
      <c r="J278" s="84">
        <f t="shared" ref="J278:J294" si="64">H278-I278</f>
        <v>10873614.4666</v>
      </c>
      <c r="K278" s="107">
        <v>252216165.75</v>
      </c>
      <c r="L278" s="85">
        <f t="shared" si="62"/>
        <v>625543595.7766</v>
      </c>
      <c r="M278" s="78"/>
      <c r="N278" s="89"/>
      <c r="O278" s="86">
        <v>24</v>
      </c>
      <c r="P278" s="89"/>
      <c r="Q278" s="84" t="s">
        <v>672</v>
      </c>
      <c r="R278" s="111">
        <v>222835595.2</v>
      </c>
      <c r="S278" s="88">
        <v>0</v>
      </c>
      <c r="T278" s="84">
        <v>50516992.32</v>
      </c>
      <c r="U278" s="84">
        <v>8200577.6256</v>
      </c>
      <c r="V278" s="84">
        <v>0</v>
      </c>
      <c r="W278" s="84">
        <f t="shared" si="59"/>
        <v>8200577.6256</v>
      </c>
      <c r="X278" s="84">
        <v>380391092.16</v>
      </c>
      <c r="Y278" s="85">
        <f t="shared" si="51"/>
        <v>661944257.3056</v>
      </c>
    </row>
    <row r="279" ht="24.95" customHeight="1" spans="1:25">
      <c r="A279" s="82"/>
      <c r="B279" s="89"/>
      <c r="C279" s="79">
        <v>2</v>
      </c>
      <c r="D279" s="84" t="s">
        <v>673</v>
      </c>
      <c r="E279" s="84">
        <v>248955087.74</v>
      </c>
      <c r="F279" s="84">
        <v>0</v>
      </c>
      <c r="G279" s="84">
        <v>56438300.37</v>
      </c>
      <c r="H279" s="84">
        <v>9161801.6433</v>
      </c>
      <c r="I279" s="84">
        <v>0</v>
      </c>
      <c r="J279" s="84">
        <f t="shared" si="64"/>
        <v>9161801.6433</v>
      </c>
      <c r="K279" s="107">
        <v>228151253.76</v>
      </c>
      <c r="L279" s="85">
        <f t="shared" si="62"/>
        <v>542706443.5133</v>
      </c>
      <c r="M279" s="78"/>
      <c r="N279" s="89"/>
      <c r="O279" s="86">
        <v>25</v>
      </c>
      <c r="P279" s="89"/>
      <c r="Q279" s="84" t="s">
        <v>674</v>
      </c>
      <c r="R279" s="111">
        <v>203916516.12</v>
      </c>
      <c r="S279" s="88">
        <v>0</v>
      </c>
      <c r="T279" s="84">
        <v>46228023.26</v>
      </c>
      <c r="U279" s="84">
        <v>7504336.1814</v>
      </c>
      <c r="V279" s="84">
        <v>0</v>
      </c>
      <c r="W279" s="84">
        <f t="shared" si="59"/>
        <v>7504336.1814</v>
      </c>
      <c r="X279" s="84">
        <v>386583759.81</v>
      </c>
      <c r="Y279" s="85">
        <f t="shared" si="51"/>
        <v>644232635.3714</v>
      </c>
    </row>
    <row r="280" ht="24.95" customHeight="1" spans="1:25">
      <c r="A280" s="82"/>
      <c r="B280" s="89"/>
      <c r="C280" s="79">
        <v>3</v>
      </c>
      <c r="D280" s="84" t="s">
        <v>675</v>
      </c>
      <c r="E280" s="84">
        <v>336987097.81</v>
      </c>
      <c r="F280" s="84">
        <v>0</v>
      </c>
      <c r="G280" s="84">
        <v>76395221.4</v>
      </c>
      <c r="H280" s="84">
        <v>12401469.5764</v>
      </c>
      <c r="I280" s="84">
        <v>0</v>
      </c>
      <c r="J280" s="84">
        <f t="shared" si="64"/>
        <v>12401469.5764</v>
      </c>
      <c r="K280" s="107">
        <v>282462163.33</v>
      </c>
      <c r="L280" s="85">
        <f t="shared" si="62"/>
        <v>708245952.1164</v>
      </c>
      <c r="M280" s="78"/>
      <c r="N280" s="89"/>
      <c r="O280" s="86">
        <v>26</v>
      </c>
      <c r="P280" s="89"/>
      <c r="Q280" s="84" t="s">
        <v>676</v>
      </c>
      <c r="R280" s="111">
        <v>270302956.78</v>
      </c>
      <c r="S280" s="88">
        <v>0</v>
      </c>
      <c r="T280" s="84">
        <v>61277877.88</v>
      </c>
      <c r="U280" s="84">
        <v>9947425.0398</v>
      </c>
      <c r="V280" s="84">
        <v>0</v>
      </c>
      <c r="W280" s="84">
        <f t="shared" si="59"/>
        <v>9947425.0398</v>
      </c>
      <c r="X280" s="84">
        <v>431778464.81</v>
      </c>
      <c r="Y280" s="85">
        <f t="shared" si="51"/>
        <v>773306724.5098</v>
      </c>
    </row>
    <row r="281" ht="24.95" customHeight="1" spans="1:25">
      <c r="A281" s="82"/>
      <c r="B281" s="89"/>
      <c r="C281" s="79">
        <v>4</v>
      </c>
      <c r="D281" s="84" t="s">
        <v>677</v>
      </c>
      <c r="E281" s="84">
        <v>316780250.9</v>
      </c>
      <c r="F281" s="84">
        <v>0</v>
      </c>
      <c r="G281" s="84">
        <v>71814314.43</v>
      </c>
      <c r="H281" s="84">
        <v>11657836.9599</v>
      </c>
      <c r="I281" s="84">
        <v>0</v>
      </c>
      <c r="J281" s="84">
        <f t="shared" si="64"/>
        <v>11657836.9599</v>
      </c>
      <c r="K281" s="107">
        <v>269670708.58</v>
      </c>
      <c r="L281" s="85">
        <f t="shared" si="62"/>
        <v>669923110.8699</v>
      </c>
      <c r="M281" s="78"/>
      <c r="N281" s="89"/>
      <c r="O281" s="86">
        <v>27</v>
      </c>
      <c r="P281" s="89"/>
      <c r="Q281" s="84" t="s">
        <v>678</v>
      </c>
      <c r="R281" s="111">
        <v>294502626.31</v>
      </c>
      <c r="S281" s="88">
        <v>0</v>
      </c>
      <c r="T281" s="84">
        <v>66763960.65</v>
      </c>
      <c r="U281" s="84">
        <v>10837997.6088</v>
      </c>
      <c r="V281" s="84">
        <v>0</v>
      </c>
      <c r="W281" s="84">
        <f t="shared" si="59"/>
        <v>10837997.6088</v>
      </c>
      <c r="X281" s="84">
        <v>455067378.57</v>
      </c>
      <c r="Y281" s="85">
        <f t="shared" si="51"/>
        <v>827171963.1388</v>
      </c>
    </row>
    <row r="282" ht="24.95" customHeight="1" spans="1:25">
      <c r="A282" s="82"/>
      <c r="B282" s="89"/>
      <c r="C282" s="79">
        <v>5</v>
      </c>
      <c r="D282" s="84" t="s">
        <v>679</v>
      </c>
      <c r="E282" s="84">
        <v>306290021.35</v>
      </c>
      <c r="F282" s="84">
        <v>0</v>
      </c>
      <c r="G282" s="84">
        <v>69436171.73</v>
      </c>
      <c r="H282" s="84">
        <v>11271785.7923</v>
      </c>
      <c r="I282" s="84">
        <v>0</v>
      </c>
      <c r="J282" s="84">
        <f t="shared" si="64"/>
        <v>11271785.7923</v>
      </c>
      <c r="K282" s="107">
        <v>252436224.95</v>
      </c>
      <c r="L282" s="85">
        <f t="shared" si="62"/>
        <v>639434203.8223</v>
      </c>
      <c r="M282" s="78"/>
      <c r="N282" s="89"/>
      <c r="O282" s="86">
        <v>28</v>
      </c>
      <c r="P282" s="89"/>
      <c r="Q282" s="84" t="s">
        <v>680</v>
      </c>
      <c r="R282" s="111">
        <v>225561012.9</v>
      </c>
      <c r="S282" s="88">
        <v>0</v>
      </c>
      <c r="T282" s="84">
        <v>51134846.5</v>
      </c>
      <c r="U282" s="84">
        <v>8300875.7822</v>
      </c>
      <c r="V282" s="84">
        <v>0</v>
      </c>
      <c r="W282" s="84">
        <f t="shared" si="59"/>
        <v>8300875.7822</v>
      </c>
      <c r="X282" s="84">
        <v>395058093.91</v>
      </c>
      <c r="Y282" s="85">
        <f t="shared" si="51"/>
        <v>680054829.0922</v>
      </c>
    </row>
    <row r="283" ht="24.95" customHeight="1" spans="1:25">
      <c r="A283" s="82"/>
      <c r="B283" s="89"/>
      <c r="C283" s="79">
        <v>6</v>
      </c>
      <c r="D283" s="84" t="s">
        <v>681</v>
      </c>
      <c r="E283" s="84">
        <v>294488140.14</v>
      </c>
      <c r="F283" s="84">
        <v>0</v>
      </c>
      <c r="G283" s="84">
        <v>66760676.63</v>
      </c>
      <c r="H283" s="84">
        <v>10837464.5032</v>
      </c>
      <c r="I283" s="84">
        <v>0</v>
      </c>
      <c r="J283" s="84">
        <f t="shared" si="64"/>
        <v>10837464.5032</v>
      </c>
      <c r="K283" s="107">
        <v>241599523.58</v>
      </c>
      <c r="L283" s="85">
        <f t="shared" si="62"/>
        <v>613685804.8532</v>
      </c>
      <c r="M283" s="78"/>
      <c r="N283" s="89"/>
      <c r="O283" s="86">
        <v>29</v>
      </c>
      <c r="P283" s="89"/>
      <c r="Q283" s="84" t="s">
        <v>682</v>
      </c>
      <c r="R283" s="111">
        <v>271263258.42</v>
      </c>
      <c r="S283" s="88">
        <v>0</v>
      </c>
      <c r="T283" s="84">
        <v>61495578.97</v>
      </c>
      <c r="U283" s="84">
        <v>9982765.1215</v>
      </c>
      <c r="V283" s="84">
        <v>0</v>
      </c>
      <c r="W283" s="84">
        <f t="shared" si="59"/>
        <v>9982765.1215</v>
      </c>
      <c r="X283" s="84">
        <v>412314247.21</v>
      </c>
      <c r="Y283" s="85">
        <f t="shared" si="51"/>
        <v>755055849.7215</v>
      </c>
    </row>
    <row r="284" ht="24.95" customHeight="1" spans="1:25">
      <c r="A284" s="82"/>
      <c r="B284" s="89"/>
      <c r="C284" s="79">
        <v>7</v>
      </c>
      <c r="D284" s="84" t="s">
        <v>683</v>
      </c>
      <c r="E284" s="84">
        <v>297340527.33</v>
      </c>
      <c r="F284" s="84">
        <v>0</v>
      </c>
      <c r="G284" s="84">
        <v>67407314.89</v>
      </c>
      <c r="H284" s="84">
        <v>10942435.2665</v>
      </c>
      <c r="I284" s="84">
        <v>0</v>
      </c>
      <c r="J284" s="84">
        <f t="shared" si="64"/>
        <v>10942435.2665</v>
      </c>
      <c r="K284" s="107">
        <v>256368522.21</v>
      </c>
      <c r="L284" s="85">
        <f t="shared" si="62"/>
        <v>632058799.6965</v>
      </c>
      <c r="M284" s="78"/>
      <c r="N284" s="89"/>
      <c r="O284" s="86">
        <v>30</v>
      </c>
      <c r="P284" s="89"/>
      <c r="Q284" s="84" t="s">
        <v>684</v>
      </c>
      <c r="R284" s="111">
        <v>229036700.86</v>
      </c>
      <c r="S284" s="88">
        <v>0</v>
      </c>
      <c r="T284" s="84">
        <v>51922787.5</v>
      </c>
      <c r="U284" s="84">
        <v>8428784.651</v>
      </c>
      <c r="V284" s="84">
        <v>0</v>
      </c>
      <c r="W284" s="84">
        <f t="shared" si="59"/>
        <v>8428784.651</v>
      </c>
      <c r="X284" s="84">
        <v>402308091.85</v>
      </c>
      <c r="Y284" s="85">
        <f t="shared" ref="Y284:Y347" si="65">R284+S284+T284+W284+X284</f>
        <v>691696364.861</v>
      </c>
    </row>
    <row r="285" ht="24.95" customHeight="1" spans="1:25">
      <c r="A285" s="82"/>
      <c r="B285" s="89"/>
      <c r="C285" s="79">
        <v>8</v>
      </c>
      <c r="D285" s="84" t="s">
        <v>685</v>
      </c>
      <c r="E285" s="84">
        <v>321816790.14</v>
      </c>
      <c r="F285" s="84">
        <v>0</v>
      </c>
      <c r="G285" s="84">
        <v>72956101.56</v>
      </c>
      <c r="H285" s="84">
        <v>11843186.7509</v>
      </c>
      <c r="I285" s="84">
        <v>0</v>
      </c>
      <c r="J285" s="84">
        <f t="shared" si="64"/>
        <v>11843186.7509</v>
      </c>
      <c r="K285" s="107">
        <v>275117640.82</v>
      </c>
      <c r="L285" s="85">
        <f t="shared" si="62"/>
        <v>681733719.2709</v>
      </c>
      <c r="M285" s="78"/>
      <c r="N285" s="89"/>
      <c r="O285" s="86">
        <v>31</v>
      </c>
      <c r="P285" s="89"/>
      <c r="Q285" s="84" t="s">
        <v>686</v>
      </c>
      <c r="R285" s="111">
        <v>230036548.39</v>
      </c>
      <c r="S285" s="88">
        <v>0</v>
      </c>
      <c r="T285" s="84">
        <v>52149453.67</v>
      </c>
      <c r="U285" s="84">
        <v>8465580.0617</v>
      </c>
      <c r="V285" s="84">
        <v>0</v>
      </c>
      <c r="W285" s="84">
        <f t="shared" si="59"/>
        <v>8465580.0617</v>
      </c>
      <c r="X285" s="84">
        <v>406937180.98</v>
      </c>
      <c r="Y285" s="85">
        <f t="shared" si="65"/>
        <v>697588763.1017</v>
      </c>
    </row>
    <row r="286" ht="24.95" customHeight="1" spans="1:25">
      <c r="A286" s="82"/>
      <c r="B286" s="89"/>
      <c r="C286" s="79">
        <v>9</v>
      </c>
      <c r="D286" s="84" t="s">
        <v>687</v>
      </c>
      <c r="E286" s="84">
        <v>292829575.78</v>
      </c>
      <c r="F286" s="84">
        <v>0</v>
      </c>
      <c r="G286" s="84">
        <v>66384678.88</v>
      </c>
      <c r="H286" s="84">
        <v>10776427.6396</v>
      </c>
      <c r="I286" s="84">
        <v>0</v>
      </c>
      <c r="J286" s="84">
        <f t="shared" si="64"/>
        <v>10776427.6396</v>
      </c>
      <c r="K286" s="107">
        <v>233234285.04</v>
      </c>
      <c r="L286" s="85">
        <f t="shared" si="62"/>
        <v>603224967.3396</v>
      </c>
      <c r="M286" s="78"/>
      <c r="N286" s="89"/>
      <c r="O286" s="86">
        <v>32</v>
      </c>
      <c r="P286" s="89"/>
      <c r="Q286" s="84" t="s">
        <v>688</v>
      </c>
      <c r="R286" s="111">
        <v>228919506.44</v>
      </c>
      <c r="S286" s="88">
        <v>0</v>
      </c>
      <c r="T286" s="84">
        <v>51896219.46</v>
      </c>
      <c r="U286" s="84">
        <v>8424471.7764</v>
      </c>
      <c r="V286" s="84">
        <v>0</v>
      </c>
      <c r="W286" s="84">
        <f t="shared" si="59"/>
        <v>8424471.7764</v>
      </c>
      <c r="X286" s="84">
        <v>397218335.5</v>
      </c>
      <c r="Y286" s="85">
        <f t="shared" si="65"/>
        <v>686458533.1764</v>
      </c>
    </row>
    <row r="287" ht="24.95" customHeight="1" spans="1:25">
      <c r="A287" s="82"/>
      <c r="B287" s="89"/>
      <c r="C287" s="79">
        <v>10</v>
      </c>
      <c r="D287" s="84" t="s">
        <v>689</v>
      </c>
      <c r="E287" s="84">
        <v>273844704.98</v>
      </c>
      <c r="F287" s="84">
        <v>0</v>
      </c>
      <c r="G287" s="84">
        <v>62080794.79</v>
      </c>
      <c r="H287" s="84">
        <v>10077764.9931</v>
      </c>
      <c r="I287" s="84">
        <v>0</v>
      </c>
      <c r="J287" s="84">
        <f t="shared" si="64"/>
        <v>10077764.9931</v>
      </c>
      <c r="K287" s="107">
        <v>233640404.48</v>
      </c>
      <c r="L287" s="85">
        <f t="shared" si="62"/>
        <v>579643669.2431</v>
      </c>
      <c r="M287" s="78"/>
      <c r="N287" s="91"/>
      <c r="O287" s="86">
        <v>33</v>
      </c>
      <c r="P287" s="91"/>
      <c r="Q287" s="84" t="s">
        <v>690</v>
      </c>
      <c r="R287" s="111">
        <v>328020937.89</v>
      </c>
      <c r="S287" s="88">
        <v>0</v>
      </c>
      <c r="T287" s="84">
        <v>59820235.79</v>
      </c>
      <c r="U287" s="84">
        <v>9710801.5473</v>
      </c>
      <c r="V287" s="84">
        <v>0</v>
      </c>
      <c r="W287" s="84">
        <f t="shared" ref="W287:W318" si="66">U287-V287</f>
        <v>9710801.5473</v>
      </c>
      <c r="X287" s="84">
        <v>459903076.79</v>
      </c>
      <c r="Y287" s="85">
        <f t="shared" si="65"/>
        <v>857455052.0173</v>
      </c>
    </row>
    <row r="288" ht="24.95" customHeight="1" spans="1:25">
      <c r="A288" s="82"/>
      <c r="B288" s="89"/>
      <c r="C288" s="79">
        <v>11</v>
      </c>
      <c r="D288" s="84" t="s">
        <v>691</v>
      </c>
      <c r="E288" s="84">
        <v>286696998.34</v>
      </c>
      <c r="F288" s="84">
        <v>0</v>
      </c>
      <c r="G288" s="84">
        <v>64994419.09</v>
      </c>
      <c r="H288" s="84">
        <v>10550742.5227</v>
      </c>
      <c r="I288" s="84">
        <v>0</v>
      </c>
      <c r="J288" s="84">
        <f t="shared" si="64"/>
        <v>10550742.5227</v>
      </c>
      <c r="K288" s="107">
        <v>233774532.24</v>
      </c>
      <c r="L288" s="85">
        <f t="shared" si="62"/>
        <v>596016692.1927</v>
      </c>
      <c r="M288" s="78"/>
      <c r="N288" s="79"/>
      <c r="O288" s="93" t="s">
        <v>692</v>
      </c>
      <c r="P288" s="97"/>
      <c r="Q288" s="94"/>
      <c r="R288" s="94">
        <f>SUM(R255:R287)</f>
        <v>8514958085.54</v>
      </c>
      <c r="S288" s="88">
        <v>0</v>
      </c>
      <c r="T288" s="94">
        <f t="shared" ref="T288:V288" si="67">SUM(T255:T287)</f>
        <v>1930347222.1</v>
      </c>
      <c r="U288" s="94">
        <f t="shared" si="67"/>
        <v>313359159.2291</v>
      </c>
      <c r="V288" s="94">
        <f t="shared" si="67"/>
        <v>0</v>
      </c>
      <c r="W288" s="94">
        <f t="shared" si="66"/>
        <v>313359159.2291</v>
      </c>
      <c r="X288" s="94">
        <f>SUM(X255:X287)</f>
        <v>13838334598.59</v>
      </c>
      <c r="Y288" s="94">
        <f>SUM(Y255:Y287)</f>
        <v>24596999065.4591</v>
      </c>
    </row>
    <row r="289" ht="24.95" customHeight="1" spans="1:25">
      <c r="A289" s="82"/>
      <c r="B289" s="89"/>
      <c r="C289" s="79">
        <v>12</v>
      </c>
      <c r="D289" s="84" t="s">
        <v>693</v>
      </c>
      <c r="E289" s="84">
        <v>278362687.01</v>
      </c>
      <c r="F289" s="84">
        <v>0</v>
      </c>
      <c r="G289" s="84">
        <v>63105024.62</v>
      </c>
      <c r="H289" s="84">
        <v>10244031.349</v>
      </c>
      <c r="I289" s="84">
        <v>0</v>
      </c>
      <c r="J289" s="84">
        <f t="shared" si="64"/>
        <v>10244031.349</v>
      </c>
      <c r="K289" s="107">
        <v>232997786.78</v>
      </c>
      <c r="L289" s="85">
        <f t="shared" si="62"/>
        <v>584709529.759</v>
      </c>
      <c r="M289" s="78"/>
      <c r="N289" s="83">
        <v>31</v>
      </c>
      <c r="O289" s="86">
        <v>1</v>
      </c>
      <c r="P289" s="83" t="s">
        <v>114</v>
      </c>
      <c r="Q289" s="84" t="s">
        <v>694</v>
      </c>
      <c r="R289" s="112">
        <v>311261267.17</v>
      </c>
      <c r="S289" s="88">
        <v>0</v>
      </c>
      <c r="T289" s="84">
        <v>70563156.79</v>
      </c>
      <c r="U289" s="84">
        <v>11454732.7187</v>
      </c>
      <c r="V289" s="84">
        <f t="shared" ref="V289:V305" si="68">U289/2</f>
        <v>5727366.35935</v>
      </c>
      <c r="W289" s="84">
        <f t="shared" si="66"/>
        <v>5727366.35935</v>
      </c>
      <c r="X289" s="84">
        <v>265819969.95</v>
      </c>
      <c r="Y289" s="85">
        <f t="shared" si="65"/>
        <v>653371760.26935</v>
      </c>
    </row>
    <row r="290" ht="24.95" customHeight="1" spans="1:25">
      <c r="A290" s="82"/>
      <c r="B290" s="89"/>
      <c r="C290" s="79">
        <v>13</v>
      </c>
      <c r="D290" s="84" t="s">
        <v>695</v>
      </c>
      <c r="E290" s="84">
        <v>360516094.48</v>
      </c>
      <c r="F290" s="84">
        <v>0</v>
      </c>
      <c r="G290" s="84">
        <v>81729262.14</v>
      </c>
      <c r="H290" s="84">
        <v>13267360.6987</v>
      </c>
      <c r="I290" s="84">
        <v>0</v>
      </c>
      <c r="J290" s="84">
        <f t="shared" si="64"/>
        <v>13267360.6987</v>
      </c>
      <c r="K290" s="107">
        <v>293873858.1</v>
      </c>
      <c r="L290" s="85">
        <f t="shared" si="62"/>
        <v>749386575.4187</v>
      </c>
      <c r="M290" s="78"/>
      <c r="N290" s="89"/>
      <c r="O290" s="86">
        <v>2</v>
      </c>
      <c r="P290" s="89"/>
      <c r="Q290" s="84" t="s">
        <v>289</v>
      </c>
      <c r="R290" s="112">
        <v>313985983.04</v>
      </c>
      <c r="S290" s="88">
        <v>0</v>
      </c>
      <c r="T290" s="84">
        <v>71180851.87</v>
      </c>
      <c r="U290" s="84">
        <v>11555005.0472</v>
      </c>
      <c r="V290" s="84">
        <f t="shared" si="68"/>
        <v>5777502.5236</v>
      </c>
      <c r="W290" s="84">
        <f t="shared" si="66"/>
        <v>5777502.5236</v>
      </c>
      <c r="X290" s="84">
        <v>270150914.35</v>
      </c>
      <c r="Y290" s="85">
        <f t="shared" si="65"/>
        <v>661095251.7836</v>
      </c>
    </row>
    <row r="291" ht="24.95" customHeight="1" spans="1:25">
      <c r="A291" s="82"/>
      <c r="B291" s="89"/>
      <c r="C291" s="79">
        <v>14</v>
      </c>
      <c r="D291" s="84" t="s">
        <v>696</v>
      </c>
      <c r="E291" s="84">
        <v>247364750.99</v>
      </c>
      <c r="F291" s="84">
        <v>0</v>
      </c>
      <c r="G291" s="84">
        <v>56077769.86</v>
      </c>
      <c r="H291" s="84">
        <v>9103275.6257</v>
      </c>
      <c r="I291" s="84">
        <v>0</v>
      </c>
      <c r="J291" s="84">
        <f t="shared" si="64"/>
        <v>9103275.6257</v>
      </c>
      <c r="K291" s="107">
        <v>225485137.54</v>
      </c>
      <c r="L291" s="85">
        <f t="shared" si="62"/>
        <v>538030934.0157</v>
      </c>
      <c r="M291" s="78"/>
      <c r="N291" s="89"/>
      <c r="O291" s="86">
        <v>3</v>
      </c>
      <c r="P291" s="89"/>
      <c r="Q291" s="84" t="s">
        <v>697</v>
      </c>
      <c r="R291" s="112">
        <v>312617755.05</v>
      </c>
      <c r="S291" s="88">
        <v>0</v>
      </c>
      <c r="T291" s="84">
        <v>70870673.58</v>
      </c>
      <c r="U291" s="84">
        <v>11504652.8589</v>
      </c>
      <c r="V291" s="84">
        <f t="shared" si="68"/>
        <v>5752326.42945</v>
      </c>
      <c r="W291" s="84">
        <f t="shared" si="66"/>
        <v>5752326.42945</v>
      </c>
      <c r="X291" s="84">
        <v>267010680.77</v>
      </c>
      <c r="Y291" s="85">
        <f t="shared" si="65"/>
        <v>656251435.82945</v>
      </c>
    </row>
    <row r="292" ht="24.95" customHeight="1" spans="1:25">
      <c r="A292" s="82"/>
      <c r="B292" s="89"/>
      <c r="C292" s="79">
        <v>15</v>
      </c>
      <c r="D292" s="84" t="s">
        <v>698</v>
      </c>
      <c r="E292" s="84">
        <v>273792775.99</v>
      </c>
      <c r="F292" s="84">
        <v>0</v>
      </c>
      <c r="G292" s="84">
        <v>62069022.45</v>
      </c>
      <c r="H292" s="84">
        <v>10075853.9532</v>
      </c>
      <c r="I292" s="84">
        <v>0</v>
      </c>
      <c r="J292" s="84">
        <f t="shared" si="64"/>
        <v>10075853.9532</v>
      </c>
      <c r="K292" s="107">
        <v>244867907.08</v>
      </c>
      <c r="L292" s="85">
        <f t="shared" si="62"/>
        <v>590805559.4732</v>
      </c>
      <c r="M292" s="78"/>
      <c r="N292" s="89"/>
      <c r="O292" s="86">
        <v>4</v>
      </c>
      <c r="P292" s="89"/>
      <c r="Q292" s="84" t="s">
        <v>699</v>
      </c>
      <c r="R292" s="112">
        <v>237337060.23</v>
      </c>
      <c r="S292" s="88">
        <v>0</v>
      </c>
      <c r="T292" s="84">
        <v>53804485.04</v>
      </c>
      <c r="U292" s="84">
        <v>8734246.3581</v>
      </c>
      <c r="V292" s="84">
        <f t="shared" si="68"/>
        <v>4367123.17905</v>
      </c>
      <c r="W292" s="84">
        <f t="shared" si="66"/>
        <v>4367123.17905</v>
      </c>
      <c r="X292" s="84">
        <v>232319786.23</v>
      </c>
      <c r="Y292" s="85">
        <f t="shared" si="65"/>
        <v>527828454.67905</v>
      </c>
    </row>
    <row r="293" ht="24.95" customHeight="1" spans="1:25">
      <c r="A293" s="82"/>
      <c r="B293" s="89"/>
      <c r="C293" s="79">
        <v>16</v>
      </c>
      <c r="D293" s="84" t="s">
        <v>700</v>
      </c>
      <c r="E293" s="84">
        <v>310888046.47</v>
      </c>
      <c r="F293" s="84">
        <v>0</v>
      </c>
      <c r="G293" s="84">
        <v>70478547.38</v>
      </c>
      <c r="H293" s="84">
        <v>11440997.8157</v>
      </c>
      <c r="I293" s="84">
        <v>0</v>
      </c>
      <c r="J293" s="84">
        <f t="shared" si="64"/>
        <v>11440997.8157</v>
      </c>
      <c r="K293" s="107">
        <v>265616986.47</v>
      </c>
      <c r="L293" s="85">
        <f t="shared" si="62"/>
        <v>658424578.1357</v>
      </c>
      <c r="M293" s="78"/>
      <c r="N293" s="89"/>
      <c r="O293" s="86">
        <v>5</v>
      </c>
      <c r="P293" s="89"/>
      <c r="Q293" s="84" t="s">
        <v>701</v>
      </c>
      <c r="R293" s="112">
        <v>412934093.76</v>
      </c>
      <c r="S293" s="88">
        <v>0</v>
      </c>
      <c r="T293" s="84">
        <v>93612460.89</v>
      </c>
      <c r="U293" s="84">
        <v>15196396.6395</v>
      </c>
      <c r="V293" s="84">
        <f t="shared" si="68"/>
        <v>7598198.31975</v>
      </c>
      <c r="W293" s="84">
        <f t="shared" si="66"/>
        <v>7598198.31975</v>
      </c>
      <c r="X293" s="84">
        <v>360730494.36</v>
      </c>
      <c r="Y293" s="85">
        <f t="shared" si="65"/>
        <v>874875247.32975</v>
      </c>
    </row>
    <row r="294" ht="24.95" customHeight="1" spans="1:25">
      <c r="A294" s="82"/>
      <c r="B294" s="91"/>
      <c r="C294" s="79">
        <v>17</v>
      </c>
      <c r="D294" s="84" t="s">
        <v>702</v>
      </c>
      <c r="E294" s="84">
        <v>257458269.21</v>
      </c>
      <c r="F294" s="84">
        <v>0</v>
      </c>
      <c r="G294" s="84">
        <v>58365977.82</v>
      </c>
      <c r="H294" s="84">
        <v>9474727.4108</v>
      </c>
      <c r="I294" s="84">
        <v>0</v>
      </c>
      <c r="J294" s="84">
        <f t="shared" si="64"/>
        <v>9474727.4108</v>
      </c>
      <c r="K294" s="107">
        <v>224697930.86</v>
      </c>
      <c r="L294" s="85">
        <f t="shared" si="62"/>
        <v>549996905.3008</v>
      </c>
      <c r="M294" s="78"/>
      <c r="N294" s="89"/>
      <c r="O294" s="86">
        <v>6</v>
      </c>
      <c r="P294" s="89"/>
      <c r="Q294" s="84" t="s">
        <v>703</v>
      </c>
      <c r="R294" s="112">
        <v>357082930.53</v>
      </c>
      <c r="S294" s="88">
        <v>0</v>
      </c>
      <c r="T294" s="84">
        <v>80950961.37</v>
      </c>
      <c r="U294" s="84">
        <v>13141016.7569</v>
      </c>
      <c r="V294" s="84">
        <f t="shared" si="68"/>
        <v>6570508.37845</v>
      </c>
      <c r="W294" s="84">
        <f t="shared" si="66"/>
        <v>6570508.37845</v>
      </c>
      <c r="X294" s="84">
        <v>314931280.38</v>
      </c>
      <c r="Y294" s="85">
        <f t="shared" si="65"/>
        <v>759535680.65845</v>
      </c>
    </row>
    <row r="295" ht="24.95" customHeight="1" spans="1:25">
      <c r="A295" s="79"/>
      <c r="B295" s="92" t="s">
        <v>704</v>
      </c>
      <c r="C295" s="93"/>
      <c r="D295" s="94"/>
      <c r="E295" s="94">
        <f t="shared" ref="E295:L295" si="69">SUM(E278:E294)</f>
        <v>4999882267.49</v>
      </c>
      <c r="F295" s="84">
        <v>0</v>
      </c>
      <c r="G295" s="94">
        <f t="shared" si="69"/>
        <v>1133476964.77</v>
      </c>
      <c r="H295" s="94">
        <f t="shared" si="69"/>
        <v>184000776.9676</v>
      </c>
      <c r="I295" s="94">
        <f t="shared" si="69"/>
        <v>0</v>
      </c>
      <c r="J295" s="94">
        <f t="shared" si="69"/>
        <v>184000776.9676</v>
      </c>
      <c r="K295" s="94">
        <f t="shared" si="69"/>
        <v>4246211031.57</v>
      </c>
      <c r="L295" s="94">
        <f t="shared" si="69"/>
        <v>10563571040.7976</v>
      </c>
      <c r="M295" s="78"/>
      <c r="N295" s="89"/>
      <c r="O295" s="86">
        <v>7</v>
      </c>
      <c r="P295" s="89"/>
      <c r="Q295" s="84" t="s">
        <v>705</v>
      </c>
      <c r="R295" s="112">
        <v>313462929.59</v>
      </c>
      <c r="S295" s="88">
        <v>0</v>
      </c>
      <c r="T295" s="84">
        <v>71062275.27</v>
      </c>
      <c r="U295" s="84">
        <v>11535756.1456</v>
      </c>
      <c r="V295" s="84">
        <f t="shared" si="68"/>
        <v>5767878.0728</v>
      </c>
      <c r="W295" s="84">
        <f t="shared" si="66"/>
        <v>5767878.0728</v>
      </c>
      <c r="X295" s="84">
        <v>262319571.57</v>
      </c>
      <c r="Y295" s="85">
        <f t="shared" si="65"/>
        <v>652612654.5028</v>
      </c>
    </row>
    <row r="296" ht="24.95" customHeight="1" spans="1:25">
      <c r="A296" s="82">
        <v>15</v>
      </c>
      <c r="B296" s="83" t="s">
        <v>706</v>
      </c>
      <c r="C296" s="79">
        <v>1</v>
      </c>
      <c r="D296" s="84" t="s">
        <v>707</v>
      </c>
      <c r="E296" s="84">
        <v>410779202.37</v>
      </c>
      <c r="F296" s="84">
        <v>0</v>
      </c>
      <c r="G296" s="84">
        <v>93123945.44</v>
      </c>
      <c r="H296" s="84">
        <v>15117094.4345</v>
      </c>
      <c r="I296" s="84">
        <f t="shared" ref="I296:I306" si="70">H296/2</f>
        <v>7558547.21725</v>
      </c>
      <c r="J296" s="84">
        <f t="shared" ref="J296:J306" si="71">H296-I296</f>
        <v>7558547.21725</v>
      </c>
      <c r="K296" s="107">
        <v>359074051.34</v>
      </c>
      <c r="L296" s="85">
        <f t="shared" si="62"/>
        <v>870535746.36725</v>
      </c>
      <c r="M296" s="78"/>
      <c r="N296" s="89"/>
      <c r="O296" s="86">
        <v>8</v>
      </c>
      <c r="P296" s="89"/>
      <c r="Q296" s="84" t="s">
        <v>708</v>
      </c>
      <c r="R296" s="112">
        <v>276838332.44</v>
      </c>
      <c r="S296" s="88">
        <v>0</v>
      </c>
      <c r="T296" s="84">
        <v>62759452.32</v>
      </c>
      <c r="U296" s="84">
        <v>10187933.5427</v>
      </c>
      <c r="V296" s="84">
        <f t="shared" si="68"/>
        <v>5093966.77135</v>
      </c>
      <c r="W296" s="84">
        <f t="shared" si="66"/>
        <v>5093966.77135</v>
      </c>
      <c r="X296" s="84">
        <v>245703420.66</v>
      </c>
      <c r="Y296" s="85">
        <f t="shared" si="65"/>
        <v>590395172.19135</v>
      </c>
    </row>
    <row r="297" ht="24.95" customHeight="1" spans="1:25">
      <c r="A297" s="82"/>
      <c r="B297" s="89"/>
      <c r="C297" s="79">
        <v>2</v>
      </c>
      <c r="D297" s="84" t="s">
        <v>709</v>
      </c>
      <c r="E297" s="84">
        <v>298321204.89</v>
      </c>
      <c r="F297" s="84">
        <v>0</v>
      </c>
      <c r="G297" s="84">
        <v>67629635.21</v>
      </c>
      <c r="H297" s="84">
        <v>10978525.2029</v>
      </c>
      <c r="I297" s="84">
        <f t="shared" si="70"/>
        <v>5489262.60145</v>
      </c>
      <c r="J297" s="84">
        <f t="shared" si="71"/>
        <v>5489262.60145</v>
      </c>
      <c r="K297" s="107">
        <v>312258604.72</v>
      </c>
      <c r="L297" s="85">
        <f t="shared" si="62"/>
        <v>683698707.42145</v>
      </c>
      <c r="M297" s="78"/>
      <c r="N297" s="89"/>
      <c r="O297" s="86">
        <v>9</v>
      </c>
      <c r="P297" s="89"/>
      <c r="Q297" s="84" t="s">
        <v>710</v>
      </c>
      <c r="R297" s="112">
        <v>283946356.88</v>
      </c>
      <c r="S297" s="88">
        <v>0</v>
      </c>
      <c r="T297" s="84">
        <v>64370846.66</v>
      </c>
      <c r="U297" s="84">
        <v>10449516.106</v>
      </c>
      <c r="V297" s="84">
        <f t="shared" si="68"/>
        <v>5224758.053</v>
      </c>
      <c r="W297" s="84">
        <f t="shared" si="66"/>
        <v>5224758.053</v>
      </c>
      <c r="X297" s="84">
        <v>252883926.22</v>
      </c>
      <c r="Y297" s="85">
        <f t="shared" si="65"/>
        <v>606425887.813</v>
      </c>
    </row>
    <row r="298" ht="24.95" customHeight="1" spans="1:25">
      <c r="A298" s="82"/>
      <c r="B298" s="89"/>
      <c r="C298" s="79">
        <v>3</v>
      </c>
      <c r="D298" s="84" t="s">
        <v>711</v>
      </c>
      <c r="E298" s="84">
        <v>300253738.36</v>
      </c>
      <c r="F298" s="84">
        <v>0</v>
      </c>
      <c r="G298" s="84">
        <v>68067741.96</v>
      </c>
      <c r="H298" s="84">
        <v>11049644.4097</v>
      </c>
      <c r="I298" s="84">
        <f t="shared" si="70"/>
        <v>5524822.20485</v>
      </c>
      <c r="J298" s="84">
        <f t="shared" si="71"/>
        <v>5524822.20485</v>
      </c>
      <c r="K298" s="107">
        <v>308371141.26</v>
      </c>
      <c r="L298" s="85">
        <f t="shared" si="62"/>
        <v>682217443.78485</v>
      </c>
      <c r="M298" s="78"/>
      <c r="N298" s="89"/>
      <c r="O298" s="86">
        <v>10</v>
      </c>
      <c r="P298" s="89"/>
      <c r="Q298" s="84" t="s">
        <v>712</v>
      </c>
      <c r="R298" s="112">
        <v>269364269.88</v>
      </c>
      <c r="S298" s="88">
        <v>0</v>
      </c>
      <c r="T298" s="84">
        <v>61065076.88</v>
      </c>
      <c r="U298" s="84">
        <v>9912880.4026</v>
      </c>
      <c r="V298" s="84">
        <f t="shared" si="68"/>
        <v>4956440.2013</v>
      </c>
      <c r="W298" s="84">
        <f t="shared" si="66"/>
        <v>4956440.2013</v>
      </c>
      <c r="X298" s="84">
        <v>240054736.36</v>
      </c>
      <c r="Y298" s="85">
        <f t="shared" si="65"/>
        <v>575440523.3213</v>
      </c>
    </row>
    <row r="299" ht="24.95" customHeight="1" spans="1:25">
      <c r="A299" s="82"/>
      <c r="B299" s="89"/>
      <c r="C299" s="79">
        <v>4</v>
      </c>
      <c r="D299" s="84" t="s">
        <v>713</v>
      </c>
      <c r="E299" s="84">
        <v>327166963.71</v>
      </c>
      <c r="F299" s="84">
        <v>0</v>
      </c>
      <c r="G299" s="84">
        <v>74168989.82</v>
      </c>
      <c r="H299" s="84">
        <v>12040078.606</v>
      </c>
      <c r="I299" s="84">
        <f t="shared" si="70"/>
        <v>6020039.303</v>
      </c>
      <c r="J299" s="84">
        <f t="shared" si="71"/>
        <v>6020039.303</v>
      </c>
      <c r="K299" s="107">
        <v>310256402.25</v>
      </c>
      <c r="L299" s="85">
        <f t="shared" si="62"/>
        <v>717612395.083</v>
      </c>
      <c r="M299" s="78"/>
      <c r="N299" s="89"/>
      <c r="O299" s="86">
        <v>11</v>
      </c>
      <c r="P299" s="89"/>
      <c r="Q299" s="84" t="s">
        <v>714</v>
      </c>
      <c r="R299" s="112">
        <v>372161673.32</v>
      </c>
      <c r="S299" s="88">
        <v>0</v>
      </c>
      <c r="T299" s="84">
        <v>84369323.38</v>
      </c>
      <c r="U299" s="84">
        <v>13695929.901</v>
      </c>
      <c r="V299" s="84">
        <f t="shared" si="68"/>
        <v>6847964.9505</v>
      </c>
      <c r="W299" s="84">
        <f t="shared" si="66"/>
        <v>6847964.9505</v>
      </c>
      <c r="X299" s="84">
        <v>310528228.3</v>
      </c>
      <c r="Y299" s="85">
        <f t="shared" si="65"/>
        <v>773907189.9505</v>
      </c>
    </row>
    <row r="300" ht="24.95" customHeight="1" spans="1:25">
      <c r="A300" s="82"/>
      <c r="B300" s="89"/>
      <c r="C300" s="79">
        <v>5</v>
      </c>
      <c r="D300" s="84" t="s">
        <v>715</v>
      </c>
      <c r="E300" s="84">
        <v>318214647.59</v>
      </c>
      <c r="F300" s="84">
        <v>0</v>
      </c>
      <c r="G300" s="84">
        <v>72139493.21</v>
      </c>
      <c r="H300" s="84">
        <v>11710624.2242</v>
      </c>
      <c r="I300" s="84">
        <f t="shared" si="70"/>
        <v>5855312.1121</v>
      </c>
      <c r="J300" s="84">
        <f t="shared" si="71"/>
        <v>5855312.1121</v>
      </c>
      <c r="K300" s="107">
        <v>321052753.21</v>
      </c>
      <c r="L300" s="85">
        <f t="shared" si="62"/>
        <v>717262206.1221</v>
      </c>
      <c r="M300" s="78"/>
      <c r="N300" s="89"/>
      <c r="O300" s="86">
        <v>12</v>
      </c>
      <c r="P300" s="89"/>
      <c r="Q300" s="84" t="s">
        <v>716</v>
      </c>
      <c r="R300" s="112">
        <v>250558715.7</v>
      </c>
      <c r="S300" s="88">
        <v>0</v>
      </c>
      <c r="T300" s="84">
        <v>56801844</v>
      </c>
      <c r="U300" s="84">
        <v>9220816.7909</v>
      </c>
      <c r="V300" s="84">
        <f t="shared" si="68"/>
        <v>4610408.39545</v>
      </c>
      <c r="W300" s="84">
        <f t="shared" si="66"/>
        <v>4610408.39545</v>
      </c>
      <c r="X300" s="84">
        <v>236731805.07</v>
      </c>
      <c r="Y300" s="85">
        <f t="shared" si="65"/>
        <v>548702773.16545</v>
      </c>
    </row>
    <row r="301" ht="24.95" customHeight="1" spans="1:25">
      <c r="A301" s="82"/>
      <c r="B301" s="89"/>
      <c r="C301" s="79">
        <v>6</v>
      </c>
      <c r="D301" s="84" t="s">
        <v>98</v>
      </c>
      <c r="E301" s="84">
        <v>346495328.73</v>
      </c>
      <c r="F301" s="84">
        <v>0</v>
      </c>
      <c r="G301" s="84">
        <v>78550744.3</v>
      </c>
      <c r="H301" s="84">
        <v>12751382.191</v>
      </c>
      <c r="I301" s="84">
        <f t="shared" si="70"/>
        <v>6375691.0955</v>
      </c>
      <c r="J301" s="84">
        <f t="shared" si="71"/>
        <v>6375691.0955</v>
      </c>
      <c r="K301" s="107">
        <v>332975926.84</v>
      </c>
      <c r="L301" s="85">
        <f t="shared" si="62"/>
        <v>764397690.9655</v>
      </c>
      <c r="M301" s="78"/>
      <c r="N301" s="89"/>
      <c r="O301" s="86">
        <v>13</v>
      </c>
      <c r="P301" s="89"/>
      <c r="Q301" s="84" t="s">
        <v>717</v>
      </c>
      <c r="R301" s="112">
        <v>334500733.87</v>
      </c>
      <c r="S301" s="88">
        <v>0</v>
      </c>
      <c r="T301" s="84">
        <v>75831560.88</v>
      </c>
      <c r="U301" s="84">
        <v>12309968.8425</v>
      </c>
      <c r="V301" s="84">
        <f t="shared" si="68"/>
        <v>6154984.42125</v>
      </c>
      <c r="W301" s="84">
        <f t="shared" si="66"/>
        <v>6154984.42125</v>
      </c>
      <c r="X301" s="84">
        <v>271953980.06</v>
      </c>
      <c r="Y301" s="85">
        <f t="shared" si="65"/>
        <v>688441259.23125</v>
      </c>
    </row>
    <row r="302" ht="24.95" customHeight="1" spans="1:25">
      <c r="A302" s="82"/>
      <c r="B302" s="89"/>
      <c r="C302" s="79">
        <v>7</v>
      </c>
      <c r="D302" s="84" t="s">
        <v>718</v>
      </c>
      <c r="E302" s="84">
        <v>271684356.4</v>
      </c>
      <c r="F302" s="84">
        <v>0</v>
      </c>
      <c r="G302" s="84">
        <v>61591042.19</v>
      </c>
      <c r="H302" s="84">
        <v>9998261.9577</v>
      </c>
      <c r="I302" s="84">
        <f t="shared" si="70"/>
        <v>4999130.97885</v>
      </c>
      <c r="J302" s="84">
        <f t="shared" si="71"/>
        <v>4999130.97885</v>
      </c>
      <c r="K302" s="107">
        <v>288816508.84</v>
      </c>
      <c r="L302" s="85">
        <f t="shared" si="62"/>
        <v>627091038.40885</v>
      </c>
      <c r="M302" s="78"/>
      <c r="N302" s="89"/>
      <c r="O302" s="86">
        <v>14</v>
      </c>
      <c r="P302" s="89"/>
      <c r="Q302" s="84" t="s">
        <v>719</v>
      </c>
      <c r="R302" s="112">
        <v>334016935.19</v>
      </c>
      <c r="S302" s="88">
        <v>0</v>
      </c>
      <c r="T302" s="84">
        <v>75721883.36</v>
      </c>
      <c r="U302" s="84">
        <v>12292164.5567</v>
      </c>
      <c r="V302" s="84">
        <f t="shared" si="68"/>
        <v>6146082.27835</v>
      </c>
      <c r="W302" s="84">
        <f t="shared" si="66"/>
        <v>6146082.27835</v>
      </c>
      <c r="X302" s="84">
        <v>273913216.81</v>
      </c>
      <c r="Y302" s="85">
        <f t="shared" si="65"/>
        <v>689798117.63835</v>
      </c>
    </row>
    <row r="303" ht="24.95" customHeight="1" spans="1:25">
      <c r="A303" s="82"/>
      <c r="B303" s="89"/>
      <c r="C303" s="79">
        <v>8</v>
      </c>
      <c r="D303" s="84" t="s">
        <v>720</v>
      </c>
      <c r="E303" s="84">
        <v>291431516.9</v>
      </c>
      <c r="F303" s="84">
        <v>0</v>
      </c>
      <c r="G303" s="84">
        <v>66067737.91</v>
      </c>
      <c r="H303" s="84">
        <v>10724977.6442</v>
      </c>
      <c r="I303" s="84">
        <f t="shared" si="70"/>
        <v>5362488.8221</v>
      </c>
      <c r="J303" s="84">
        <f t="shared" si="71"/>
        <v>5362488.8221</v>
      </c>
      <c r="K303" s="107">
        <v>305813373.37</v>
      </c>
      <c r="L303" s="85">
        <f t="shared" si="62"/>
        <v>668675117.0021</v>
      </c>
      <c r="M303" s="78"/>
      <c r="N303" s="89"/>
      <c r="O303" s="86">
        <v>15</v>
      </c>
      <c r="P303" s="89"/>
      <c r="Q303" s="84" t="s">
        <v>721</v>
      </c>
      <c r="R303" s="112">
        <v>263965657.34</v>
      </c>
      <c r="S303" s="88">
        <v>0</v>
      </c>
      <c r="T303" s="84">
        <v>59841207.47</v>
      </c>
      <c r="U303" s="84">
        <v>9714205.9441</v>
      </c>
      <c r="V303" s="84">
        <f t="shared" si="68"/>
        <v>4857102.97205</v>
      </c>
      <c r="W303" s="84">
        <f t="shared" si="66"/>
        <v>4857102.97205</v>
      </c>
      <c r="X303" s="84">
        <v>249489260.86</v>
      </c>
      <c r="Y303" s="85">
        <f t="shared" si="65"/>
        <v>578153228.64205</v>
      </c>
    </row>
    <row r="304" ht="24.95" customHeight="1" spans="1:25">
      <c r="A304" s="82"/>
      <c r="B304" s="89"/>
      <c r="C304" s="79">
        <v>9</v>
      </c>
      <c r="D304" s="84" t="s">
        <v>722</v>
      </c>
      <c r="E304" s="84">
        <v>265693022.42</v>
      </c>
      <c r="F304" s="84">
        <v>0</v>
      </c>
      <c r="G304" s="84">
        <v>60232802.39</v>
      </c>
      <c r="H304" s="84">
        <v>9777774.7444</v>
      </c>
      <c r="I304" s="84">
        <f t="shared" si="70"/>
        <v>4888887.3722</v>
      </c>
      <c r="J304" s="84">
        <f t="shared" si="71"/>
        <v>4888887.3722</v>
      </c>
      <c r="K304" s="107">
        <v>284475103.22</v>
      </c>
      <c r="L304" s="85">
        <f t="shared" si="62"/>
        <v>615289815.4022</v>
      </c>
      <c r="M304" s="78"/>
      <c r="N304" s="89"/>
      <c r="O304" s="86">
        <v>16</v>
      </c>
      <c r="P304" s="89"/>
      <c r="Q304" s="84" t="s">
        <v>723</v>
      </c>
      <c r="R304" s="112">
        <v>336340190.88</v>
      </c>
      <c r="S304" s="88">
        <v>0</v>
      </c>
      <c r="T304" s="84">
        <v>76248567.12</v>
      </c>
      <c r="U304" s="84">
        <v>12377662.74</v>
      </c>
      <c r="V304" s="84">
        <f t="shared" si="68"/>
        <v>6188831.37</v>
      </c>
      <c r="W304" s="84">
        <f t="shared" si="66"/>
        <v>6188831.37</v>
      </c>
      <c r="X304" s="84">
        <v>278055859.28</v>
      </c>
      <c r="Y304" s="85">
        <f t="shared" si="65"/>
        <v>696833448.65</v>
      </c>
    </row>
    <row r="305" ht="24.95" customHeight="1" spans="1:25">
      <c r="A305" s="82"/>
      <c r="B305" s="89"/>
      <c r="C305" s="79">
        <v>10</v>
      </c>
      <c r="D305" s="84" t="s">
        <v>724</v>
      </c>
      <c r="E305" s="84">
        <v>251976196.69</v>
      </c>
      <c r="F305" s="84">
        <v>0</v>
      </c>
      <c r="G305" s="84">
        <v>57123187.98</v>
      </c>
      <c r="H305" s="84">
        <v>9272981.5401</v>
      </c>
      <c r="I305" s="84">
        <f t="shared" si="70"/>
        <v>4636490.77005</v>
      </c>
      <c r="J305" s="84">
        <f t="shared" si="71"/>
        <v>4636490.77005</v>
      </c>
      <c r="K305" s="107">
        <v>289457258.46</v>
      </c>
      <c r="L305" s="85">
        <f t="shared" si="62"/>
        <v>603193133.90005</v>
      </c>
      <c r="M305" s="78"/>
      <c r="N305" s="91"/>
      <c r="O305" s="86">
        <v>17</v>
      </c>
      <c r="P305" s="91"/>
      <c r="Q305" s="84" t="s">
        <v>725</v>
      </c>
      <c r="R305" s="112">
        <v>357362950.03</v>
      </c>
      <c r="S305" s="88">
        <v>0</v>
      </c>
      <c r="T305" s="84">
        <v>81014441.98</v>
      </c>
      <c r="U305" s="84">
        <v>13151321.7612</v>
      </c>
      <c r="V305" s="84">
        <f t="shared" si="68"/>
        <v>6575660.8806</v>
      </c>
      <c r="W305" s="84">
        <f t="shared" si="66"/>
        <v>6575660.8806</v>
      </c>
      <c r="X305" s="84">
        <v>260756366.66</v>
      </c>
      <c r="Y305" s="85">
        <f t="shared" si="65"/>
        <v>705709419.5506</v>
      </c>
    </row>
    <row r="306" ht="24.95" customHeight="1" spans="1:25">
      <c r="A306" s="82"/>
      <c r="B306" s="91"/>
      <c r="C306" s="79">
        <v>11</v>
      </c>
      <c r="D306" s="84" t="s">
        <v>726</v>
      </c>
      <c r="E306" s="84">
        <v>343906643.67</v>
      </c>
      <c r="F306" s="84">
        <v>0</v>
      </c>
      <c r="G306" s="84">
        <v>77963887.5</v>
      </c>
      <c r="H306" s="84">
        <v>12656115.9346</v>
      </c>
      <c r="I306" s="84">
        <f t="shared" si="70"/>
        <v>6328057.9673</v>
      </c>
      <c r="J306" s="84">
        <f t="shared" si="71"/>
        <v>6328057.9673</v>
      </c>
      <c r="K306" s="107">
        <v>328211589.11</v>
      </c>
      <c r="L306" s="85">
        <f t="shared" si="62"/>
        <v>756410178.2473</v>
      </c>
      <c r="M306" s="78"/>
      <c r="N306" s="79"/>
      <c r="O306" s="93" t="s">
        <v>727</v>
      </c>
      <c r="P306" s="97"/>
      <c r="Q306" s="94"/>
      <c r="R306" s="94">
        <f t="shared" ref="R306:V306" si="72">SUM(R289:R305)</f>
        <v>5337737834.9</v>
      </c>
      <c r="S306" s="88">
        <v>0</v>
      </c>
      <c r="T306" s="94">
        <f t="shared" si="72"/>
        <v>1210069068.86</v>
      </c>
      <c r="U306" s="94">
        <f t="shared" si="72"/>
        <v>196434207.1126</v>
      </c>
      <c r="V306" s="94">
        <f t="shared" si="72"/>
        <v>98217103.5563</v>
      </c>
      <c r="W306" s="94">
        <f t="shared" si="66"/>
        <v>98217103.5563</v>
      </c>
      <c r="X306" s="94">
        <f>SUM(X289:X305)</f>
        <v>4593353497.89</v>
      </c>
      <c r="Y306" s="94">
        <f>SUM(Y289:Y305)</f>
        <v>11239377505.2063</v>
      </c>
    </row>
    <row r="307" ht="24.95" customHeight="1" spans="1:25">
      <c r="A307" s="79"/>
      <c r="B307" s="92" t="s">
        <v>728</v>
      </c>
      <c r="C307" s="93"/>
      <c r="D307" s="94"/>
      <c r="E307" s="94">
        <f t="shared" ref="E307:L307" si="73">SUM(E296:E306)</f>
        <v>3425922821.73</v>
      </c>
      <c r="F307" s="84">
        <v>0</v>
      </c>
      <c r="G307" s="94">
        <f t="shared" si="73"/>
        <v>776659207.91</v>
      </c>
      <c r="H307" s="94">
        <f t="shared" si="73"/>
        <v>126077460.8893</v>
      </c>
      <c r="I307" s="94">
        <f t="shared" si="73"/>
        <v>63038730.44465</v>
      </c>
      <c r="J307" s="94">
        <f t="shared" si="73"/>
        <v>63038730.44465</v>
      </c>
      <c r="K307" s="94">
        <f t="shared" si="73"/>
        <v>3440762712.62</v>
      </c>
      <c r="L307" s="94">
        <f t="shared" si="73"/>
        <v>7706383472.70465</v>
      </c>
      <c r="M307" s="78"/>
      <c r="N307" s="83">
        <v>32</v>
      </c>
      <c r="O307" s="86">
        <v>1</v>
      </c>
      <c r="P307" s="83" t="s">
        <v>115</v>
      </c>
      <c r="Q307" s="84" t="s">
        <v>729</v>
      </c>
      <c r="R307" s="84">
        <v>237773787.76</v>
      </c>
      <c r="S307" s="88">
        <v>0</v>
      </c>
      <c r="T307" s="84">
        <v>53903491.49</v>
      </c>
      <c r="U307" s="84">
        <v>8750318.3776</v>
      </c>
      <c r="V307" s="84">
        <v>8750318.3776</v>
      </c>
      <c r="W307" s="84">
        <f t="shared" si="66"/>
        <v>0</v>
      </c>
      <c r="X307" s="84">
        <v>635067765.86</v>
      </c>
      <c r="Y307" s="85">
        <f t="shared" si="65"/>
        <v>926745045.11</v>
      </c>
    </row>
    <row r="308" ht="24.95" customHeight="1" spans="1:25">
      <c r="A308" s="82">
        <v>16</v>
      </c>
      <c r="B308" s="83" t="s">
        <v>730</v>
      </c>
      <c r="C308" s="79">
        <v>1</v>
      </c>
      <c r="D308" s="84" t="s">
        <v>731</v>
      </c>
      <c r="E308" s="84">
        <v>268830507.95</v>
      </c>
      <c r="F308" s="84">
        <v>0</v>
      </c>
      <c r="G308" s="84">
        <v>60944072.66</v>
      </c>
      <c r="H308" s="84">
        <v>9893237.4183</v>
      </c>
      <c r="I308" s="84">
        <v>9893237.4183</v>
      </c>
      <c r="J308" s="84">
        <f t="shared" ref="J308:J334" si="74">H308-I308</f>
        <v>0</v>
      </c>
      <c r="K308" s="107">
        <v>252231788.39</v>
      </c>
      <c r="L308" s="85">
        <f t="shared" si="62"/>
        <v>582006369</v>
      </c>
      <c r="M308" s="78"/>
      <c r="N308" s="89"/>
      <c r="O308" s="86">
        <v>2</v>
      </c>
      <c r="P308" s="89"/>
      <c r="Q308" s="84" t="s">
        <v>732</v>
      </c>
      <c r="R308" s="84">
        <v>297079881.7</v>
      </c>
      <c r="S308" s="88">
        <v>0</v>
      </c>
      <c r="T308" s="84">
        <v>67348226.33</v>
      </c>
      <c r="U308" s="84">
        <v>10932843.2409</v>
      </c>
      <c r="V308" s="84">
        <v>10932843.2409</v>
      </c>
      <c r="W308" s="84">
        <f t="shared" si="66"/>
        <v>0</v>
      </c>
      <c r="X308" s="84">
        <v>665957501.99</v>
      </c>
      <c r="Y308" s="85">
        <f t="shared" si="65"/>
        <v>1030385610.02</v>
      </c>
    </row>
    <row r="309" ht="24.95" customHeight="1" spans="1:25">
      <c r="A309" s="82"/>
      <c r="B309" s="89"/>
      <c r="C309" s="79">
        <v>2</v>
      </c>
      <c r="D309" s="84" t="s">
        <v>733</v>
      </c>
      <c r="E309" s="84">
        <v>252983058.76</v>
      </c>
      <c r="F309" s="84">
        <v>0</v>
      </c>
      <c r="G309" s="84">
        <v>57351444.34</v>
      </c>
      <c r="H309" s="84">
        <v>9310035.0931</v>
      </c>
      <c r="I309" s="84">
        <v>9310035.0931</v>
      </c>
      <c r="J309" s="84">
        <f t="shared" si="74"/>
        <v>0</v>
      </c>
      <c r="K309" s="107">
        <v>242984818.59</v>
      </c>
      <c r="L309" s="85">
        <f t="shared" si="62"/>
        <v>553319321.69</v>
      </c>
      <c r="M309" s="78"/>
      <c r="N309" s="89"/>
      <c r="O309" s="86">
        <v>3</v>
      </c>
      <c r="P309" s="89"/>
      <c r="Q309" s="84" t="s">
        <v>734</v>
      </c>
      <c r="R309" s="84">
        <v>273672885.8</v>
      </c>
      <c r="S309" s="88">
        <v>0</v>
      </c>
      <c r="T309" s="84">
        <v>62041843.26</v>
      </c>
      <c r="U309" s="84">
        <v>10071441.8717</v>
      </c>
      <c r="V309" s="84">
        <v>10071441.8717</v>
      </c>
      <c r="W309" s="84">
        <f t="shared" si="66"/>
        <v>0</v>
      </c>
      <c r="X309" s="84">
        <v>631054767.78</v>
      </c>
      <c r="Y309" s="85">
        <f t="shared" si="65"/>
        <v>966769496.84</v>
      </c>
    </row>
    <row r="310" ht="24.95" customHeight="1" spans="1:25">
      <c r="A310" s="82"/>
      <c r="B310" s="89"/>
      <c r="C310" s="79">
        <v>3</v>
      </c>
      <c r="D310" s="84" t="s">
        <v>735</v>
      </c>
      <c r="E310" s="84">
        <v>232412899.44</v>
      </c>
      <c r="F310" s="84">
        <v>0</v>
      </c>
      <c r="G310" s="84">
        <v>52688174.19</v>
      </c>
      <c r="H310" s="84">
        <v>8553032.2088</v>
      </c>
      <c r="I310" s="84">
        <v>8553032.2088</v>
      </c>
      <c r="J310" s="84">
        <f t="shared" si="74"/>
        <v>0</v>
      </c>
      <c r="K310" s="107">
        <v>228051055.77</v>
      </c>
      <c r="L310" s="85">
        <f t="shared" si="62"/>
        <v>513152129.4</v>
      </c>
      <c r="M310" s="78"/>
      <c r="N310" s="89"/>
      <c r="O310" s="86">
        <v>4</v>
      </c>
      <c r="P310" s="89"/>
      <c r="Q310" s="84" t="s">
        <v>736</v>
      </c>
      <c r="R310" s="84">
        <v>292140322.25</v>
      </c>
      <c r="S310" s="88">
        <v>0</v>
      </c>
      <c r="T310" s="84">
        <v>66228424.6</v>
      </c>
      <c r="U310" s="84">
        <v>10751062.4053</v>
      </c>
      <c r="V310" s="84">
        <v>10751062.4053</v>
      </c>
      <c r="W310" s="84">
        <f t="shared" si="66"/>
        <v>0</v>
      </c>
      <c r="X310" s="84">
        <v>651604710.4</v>
      </c>
      <c r="Y310" s="85">
        <f t="shared" si="65"/>
        <v>1009973457.25</v>
      </c>
    </row>
    <row r="311" ht="24.95" customHeight="1" spans="1:25">
      <c r="A311" s="82"/>
      <c r="B311" s="89"/>
      <c r="C311" s="79">
        <v>4</v>
      </c>
      <c r="D311" s="84" t="s">
        <v>737</v>
      </c>
      <c r="E311" s="84">
        <v>247189047.19</v>
      </c>
      <c r="F311" s="84">
        <v>0</v>
      </c>
      <c r="G311" s="84">
        <v>56037937.68</v>
      </c>
      <c r="H311" s="84">
        <v>9096809.5462</v>
      </c>
      <c r="I311" s="84">
        <v>9096809.5462</v>
      </c>
      <c r="J311" s="84">
        <f t="shared" si="74"/>
        <v>0</v>
      </c>
      <c r="K311" s="107">
        <v>241001296.87</v>
      </c>
      <c r="L311" s="85">
        <f t="shared" si="62"/>
        <v>544228281.74</v>
      </c>
      <c r="M311" s="78"/>
      <c r="N311" s="89"/>
      <c r="O311" s="86">
        <v>5</v>
      </c>
      <c r="P311" s="89"/>
      <c r="Q311" s="84" t="s">
        <v>738</v>
      </c>
      <c r="R311" s="84">
        <v>271179307.2</v>
      </c>
      <c r="S311" s="88">
        <v>0</v>
      </c>
      <c r="T311" s="84">
        <v>61476547.16</v>
      </c>
      <c r="U311" s="84">
        <v>9979675.631</v>
      </c>
      <c r="V311" s="84">
        <v>9979675.631</v>
      </c>
      <c r="W311" s="84">
        <f t="shared" si="66"/>
        <v>0</v>
      </c>
      <c r="X311" s="84">
        <v>655001243.83</v>
      </c>
      <c r="Y311" s="85">
        <f t="shared" si="65"/>
        <v>987657098.19</v>
      </c>
    </row>
    <row r="312" ht="24.95" customHeight="1" spans="1:25">
      <c r="A312" s="82"/>
      <c r="B312" s="89"/>
      <c r="C312" s="79">
        <v>5</v>
      </c>
      <c r="D312" s="84" t="s">
        <v>739</v>
      </c>
      <c r="E312" s="84">
        <v>265062374.88</v>
      </c>
      <c r="F312" s="84">
        <v>0</v>
      </c>
      <c r="G312" s="84">
        <v>60089834.14</v>
      </c>
      <c r="H312" s="84">
        <v>9754566.2706</v>
      </c>
      <c r="I312" s="84">
        <v>9754566.2706</v>
      </c>
      <c r="J312" s="84">
        <f t="shared" si="74"/>
        <v>0</v>
      </c>
      <c r="K312" s="107">
        <v>238316126.28</v>
      </c>
      <c r="L312" s="85">
        <f t="shared" si="62"/>
        <v>563468335.3</v>
      </c>
      <c r="M312" s="78"/>
      <c r="N312" s="89"/>
      <c r="O312" s="86">
        <v>6</v>
      </c>
      <c r="P312" s="89"/>
      <c r="Q312" s="84" t="s">
        <v>740</v>
      </c>
      <c r="R312" s="84">
        <v>271133993.6</v>
      </c>
      <c r="S312" s="88">
        <v>0</v>
      </c>
      <c r="T312" s="84">
        <v>61466274.54</v>
      </c>
      <c r="U312" s="84">
        <v>9978008.044</v>
      </c>
      <c r="V312" s="84">
        <v>9978008.044</v>
      </c>
      <c r="W312" s="84">
        <f t="shared" si="66"/>
        <v>0</v>
      </c>
      <c r="X312" s="84">
        <v>653229561.78</v>
      </c>
      <c r="Y312" s="85">
        <f t="shared" si="65"/>
        <v>985829829.92</v>
      </c>
    </row>
    <row r="313" ht="24.95" customHeight="1" spans="1:25">
      <c r="A313" s="82"/>
      <c r="B313" s="89"/>
      <c r="C313" s="79">
        <v>6</v>
      </c>
      <c r="D313" s="84" t="s">
        <v>741</v>
      </c>
      <c r="E313" s="84">
        <v>265949929.15</v>
      </c>
      <c r="F313" s="84">
        <v>0</v>
      </c>
      <c r="G313" s="84">
        <v>60291043.34</v>
      </c>
      <c r="H313" s="84">
        <v>9787229.1746</v>
      </c>
      <c r="I313" s="84">
        <v>9787229.1746</v>
      </c>
      <c r="J313" s="84">
        <f t="shared" si="74"/>
        <v>0</v>
      </c>
      <c r="K313" s="107">
        <v>238866461.09</v>
      </c>
      <c r="L313" s="85">
        <f t="shared" si="62"/>
        <v>565107433.58</v>
      </c>
      <c r="M313" s="78"/>
      <c r="N313" s="89"/>
      <c r="O313" s="86">
        <v>7</v>
      </c>
      <c r="P313" s="89"/>
      <c r="Q313" s="84" t="s">
        <v>742</v>
      </c>
      <c r="R313" s="84">
        <v>293847207.95</v>
      </c>
      <c r="S313" s="88">
        <v>0</v>
      </c>
      <c r="T313" s="84">
        <v>66615376.83</v>
      </c>
      <c r="U313" s="84">
        <v>10813877.5434</v>
      </c>
      <c r="V313" s="84">
        <v>10813877.5434</v>
      </c>
      <c r="W313" s="84">
        <f t="shared" si="66"/>
        <v>0</v>
      </c>
      <c r="X313" s="84">
        <v>666087519.99</v>
      </c>
      <c r="Y313" s="85">
        <f t="shared" si="65"/>
        <v>1026550104.77</v>
      </c>
    </row>
    <row r="314" ht="24.95" customHeight="1" spans="1:25">
      <c r="A314" s="82"/>
      <c r="B314" s="89"/>
      <c r="C314" s="79">
        <v>7</v>
      </c>
      <c r="D314" s="84" t="s">
        <v>743</v>
      </c>
      <c r="E314" s="84">
        <v>238039213.35</v>
      </c>
      <c r="F314" s="84">
        <v>0</v>
      </c>
      <c r="G314" s="84">
        <v>53963663.66</v>
      </c>
      <c r="H314" s="84">
        <v>8760086.3103</v>
      </c>
      <c r="I314" s="84">
        <v>8760086.3103</v>
      </c>
      <c r="J314" s="84">
        <f t="shared" si="74"/>
        <v>0</v>
      </c>
      <c r="K314" s="107">
        <v>224245040.36</v>
      </c>
      <c r="L314" s="85">
        <f t="shared" si="62"/>
        <v>516247917.37</v>
      </c>
      <c r="M314" s="78"/>
      <c r="N314" s="89"/>
      <c r="O314" s="86">
        <v>8</v>
      </c>
      <c r="P314" s="89"/>
      <c r="Q314" s="84" t="s">
        <v>744</v>
      </c>
      <c r="R314" s="84">
        <v>284682359.97</v>
      </c>
      <c r="S314" s="88">
        <v>0</v>
      </c>
      <c r="T314" s="84">
        <v>64537699.1</v>
      </c>
      <c r="U314" s="84">
        <v>10476601.772</v>
      </c>
      <c r="V314" s="84">
        <v>10476601.772</v>
      </c>
      <c r="W314" s="84">
        <f t="shared" si="66"/>
        <v>0</v>
      </c>
      <c r="X314" s="84">
        <v>644085709.71</v>
      </c>
      <c r="Y314" s="85">
        <f t="shared" si="65"/>
        <v>993305768.78</v>
      </c>
    </row>
    <row r="315" ht="24.95" customHeight="1" spans="1:25">
      <c r="A315" s="82"/>
      <c r="B315" s="89"/>
      <c r="C315" s="79">
        <v>8</v>
      </c>
      <c r="D315" s="84" t="s">
        <v>745</v>
      </c>
      <c r="E315" s="84">
        <v>252132827.12</v>
      </c>
      <c r="F315" s="84">
        <v>0</v>
      </c>
      <c r="G315" s="84">
        <v>57158696.21</v>
      </c>
      <c r="H315" s="84">
        <v>9278745.7</v>
      </c>
      <c r="I315" s="84">
        <v>9278745.7</v>
      </c>
      <c r="J315" s="84">
        <f t="shared" si="74"/>
        <v>0</v>
      </c>
      <c r="K315" s="107">
        <v>234919966.46</v>
      </c>
      <c r="L315" s="85">
        <f t="shared" si="62"/>
        <v>544211489.79</v>
      </c>
      <c r="M315" s="78"/>
      <c r="N315" s="89"/>
      <c r="O315" s="86">
        <v>9</v>
      </c>
      <c r="P315" s="89"/>
      <c r="Q315" s="84" t="s">
        <v>746</v>
      </c>
      <c r="R315" s="84">
        <v>271537641.75</v>
      </c>
      <c r="S315" s="88">
        <v>0</v>
      </c>
      <c r="T315" s="84">
        <v>61557781.87</v>
      </c>
      <c r="U315" s="84">
        <v>9992862.7087</v>
      </c>
      <c r="V315" s="84">
        <v>9992862.7087</v>
      </c>
      <c r="W315" s="84">
        <f t="shared" si="66"/>
        <v>0</v>
      </c>
      <c r="X315" s="84">
        <v>648201825.51</v>
      </c>
      <c r="Y315" s="85">
        <f t="shared" si="65"/>
        <v>981297249.13</v>
      </c>
    </row>
    <row r="316" ht="24.95" customHeight="1" spans="1:25">
      <c r="A316" s="82"/>
      <c r="B316" s="89"/>
      <c r="C316" s="79">
        <v>9</v>
      </c>
      <c r="D316" s="84" t="s">
        <v>747</v>
      </c>
      <c r="E316" s="84">
        <v>283669822.33</v>
      </c>
      <c r="F316" s="84">
        <v>0</v>
      </c>
      <c r="G316" s="84">
        <v>64308156.08</v>
      </c>
      <c r="H316" s="84">
        <v>10439339.3523</v>
      </c>
      <c r="I316" s="84">
        <v>10439339.3523</v>
      </c>
      <c r="J316" s="84">
        <f t="shared" si="74"/>
        <v>0</v>
      </c>
      <c r="K316" s="107">
        <v>253384016.87</v>
      </c>
      <c r="L316" s="85">
        <f t="shared" si="62"/>
        <v>601361995.28</v>
      </c>
      <c r="M316" s="78"/>
      <c r="N316" s="89"/>
      <c r="O316" s="86">
        <v>10</v>
      </c>
      <c r="P316" s="89"/>
      <c r="Q316" s="84" t="s">
        <v>748</v>
      </c>
      <c r="R316" s="84">
        <v>318421588.09</v>
      </c>
      <c r="S316" s="88">
        <v>0</v>
      </c>
      <c r="T316" s="84">
        <v>72186406.77</v>
      </c>
      <c r="U316" s="84">
        <v>11718239.8458</v>
      </c>
      <c r="V316" s="84">
        <v>11718239.8458</v>
      </c>
      <c r="W316" s="84">
        <f t="shared" si="66"/>
        <v>0</v>
      </c>
      <c r="X316" s="84">
        <v>665968336.82</v>
      </c>
      <c r="Y316" s="85">
        <f t="shared" si="65"/>
        <v>1056576331.68</v>
      </c>
    </row>
    <row r="317" ht="24.95" customHeight="1" spans="1:25">
      <c r="A317" s="82"/>
      <c r="B317" s="89"/>
      <c r="C317" s="79">
        <v>10</v>
      </c>
      <c r="D317" s="84" t="s">
        <v>749</v>
      </c>
      <c r="E317" s="84">
        <v>250724421.63</v>
      </c>
      <c r="F317" s="84">
        <v>0</v>
      </c>
      <c r="G317" s="84">
        <v>56839409.65</v>
      </c>
      <c r="H317" s="84">
        <v>9226914.9385</v>
      </c>
      <c r="I317" s="84">
        <v>9226914.9385</v>
      </c>
      <c r="J317" s="84">
        <f t="shared" si="74"/>
        <v>0</v>
      </c>
      <c r="K317" s="107">
        <v>240580980.06</v>
      </c>
      <c r="L317" s="85">
        <f t="shared" si="62"/>
        <v>548144811.34</v>
      </c>
      <c r="M317" s="78"/>
      <c r="N317" s="89"/>
      <c r="O317" s="86">
        <v>11</v>
      </c>
      <c r="P317" s="89"/>
      <c r="Q317" s="84" t="s">
        <v>750</v>
      </c>
      <c r="R317" s="84">
        <v>283586359.11</v>
      </c>
      <c r="S317" s="88">
        <v>0</v>
      </c>
      <c r="T317" s="84">
        <v>64289234.9</v>
      </c>
      <c r="U317" s="84">
        <v>10436267.8202</v>
      </c>
      <c r="V317" s="84">
        <v>10436267.8202</v>
      </c>
      <c r="W317" s="84">
        <f t="shared" si="66"/>
        <v>0</v>
      </c>
      <c r="X317" s="84">
        <v>658262155.04</v>
      </c>
      <c r="Y317" s="85">
        <f t="shared" si="65"/>
        <v>1006137749.05</v>
      </c>
    </row>
    <row r="318" ht="24.95" customHeight="1" spans="1:25">
      <c r="A318" s="82"/>
      <c r="B318" s="89"/>
      <c r="C318" s="79">
        <v>11</v>
      </c>
      <c r="D318" s="84" t="s">
        <v>751</v>
      </c>
      <c r="E318" s="84">
        <v>309258051.3</v>
      </c>
      <c r="F318" s="84">
        <v>0</v>
      </c>
      <c r="G318" s="84">
        <v>70109026.29</v>
      </c>
      <c r="H318" s="84">
        <v>11381012.3277</v>
      </c>
      <c r="I318" s="84">
        <v>11381012.3277</v>
      </c>
      <c r="J318" s="84">
        <f t="shared" si="74"/>
        <v>0</v>
      </c>
      <c r="K318" s="107">
        <v>267887375.28</v>
      </c>
      <c r="L318" s="85">
        <f t="shared" si="62"/>
        <v>647254452.87</v>
      </c>
      <c r="M318" s="78"/>
      <c r="N318" s="89"/>
      <c r="O318" s="86">
        <v>12</v>
      </c>
      <c r="P318" s="89"/>
      <c r="Q318" s="84" t="s">
        <v>752</v>
      </c>
      <c r="R318" s="84">
        <v>271416473.02</v>
      </c>
      <c r="S318" s="88">
        <v>0</v>
      </c>
      <c r="T318" s="84">
        <v>61530312.83</v>
      </c>
      <c r="U318" s="84">
        <v>9988403.5755</v>
      </c>
      <c r="V318" s="84">
        <v>9988403.5755</v>
      </c>
      <c r="W318" s="84">
        <f t="shared" si="66"/>
        <v>0</v>
      </c>
      <c r="X318" s="84">
        <v>643653063.6</v>
      </c>
      <c r="Y318" s="85">
        <f t="shared" si="65"/>
        <v>976599849.45</v>
      </c>
    </row>
    <row r="319" ht="24.95" customHeight="1" spans="1:25">
      <c r="A319" s="82"/>
      <c r="B319" s="89"/>
      <c r="C319" s="79">
        <v>12</v>
      </c>
      <c r="D319" s="84" t="s">
        <v>753</v>
      </c>
      <c r="E319" s="84">
        <v>262651435.1</v>
      </c>
      <c r="F319" s="84">
        <v>0</v>
      </c>
      <c r="G319" s="84">
        <v>59543272.32</v>
      </c>
      <c r="H319" s="84">
        <v>9665841.2226</v>
      </c>
      <c r="I319" s="84">
        <v>9665841.2226</v>
      </c>
      <c r="J319" s="84">
        <f t="shared" si="74"/>
        <v>0</v>
      </c>
      <c r="K319" s="107">
        <v>238886262.68</v>
      </c>
      <c r="L319" s="85">
        <f t="shared" si="62"/>
        <v>561080970.1</v>
      </c>
      <c r="M319" s="78"/>
      <c r="N319" s="89"/>
      <c r="O319" s="86">
        <v>13</v>
      </c>
      <c r="P319" s="89"/>
      <c r="Q319" s="84" t="s">
        <v>754</v>
      </c>
      <c r="R319" s="84">
        <v>322218529.4</v>
      </c>
      <c r="S319" s="88">
        <v>0</v>
      </c>
      <c r="T319" s="84">
        <v>73047176.15</v>
      </c>
      <c r="U319" s="84">
        <v>11857971.1665</v>
      </c>
      <c r="V319" s="84">
        <v>11857971.1665</v>
      </c>
      <c r="W319" s="84">
        <f t="shared" ref="W319:W350" si="75">U319-V319</f>
        <v>0</v>
      </c>
      <c r="X319" s="84">
        <v>682692462.45</v>
      </c>
      <c r="Y319" s="85">
        <f t="shared" si="65"/>
        <v>1077958168</v>
      </c>
    </row>
    <row r="320" ht="24.95" customHeight="1" spans="1:25">
      <c r="A320" s="82"/>
      <c r="B320" s="89"/>
      <c r="C320" s="79">
        <v>13</v>
      </c>
      <c r="D320" s="84" t="s">
        <v>755</v>
      </c>
      <c r="E320" s="84">
        <v>237272506.04</v>
      </c>
      <c r="F320" s="84">
        <v>0</v>
      </c>
      <c r="G320" s="84">
        <v>53789850.56</v>
      </c>
      <c r="H320" s="84">
        <v>8731870.698</v>
      </c>
      <c r="I320" s="84">
        <v>8731870.698</v>
      </c>
      <c r="J320" s="84">
        <f t="shared" si="74"/>
        <v>0</v>
      </c>
      <c r="K320" s="107">
        <v>233348542.02</v>
      </c>
      <c r="L320" s="85">
        <f t="shared" si="62"/>
        <v>524410898.62</v>
      </c>
      <c r="M320" s="78"/>
      <c r="N320" s="89"/>
      <c r="O320" s="86">
        <v>14</v>
      </c>
      <c r="P320" s="89"/>
      <c r="Q320" s="84" t="s">
        <v>756</v>
      </c>
      <c r="R320" s="84">
        <v>394591536.38</v>
      </c>
      <c r="S320" s="88">
        <v>0</v>
      </c>
      <c r="T320" s="84">
        <v>89454189.73</v>
      </c>
      <c r="U320" s="84">
        <v>14521371.7833</v>
      </c>
      <c r="V320" s="84">
        <v>14521371.7833</v>
      </c>
      <c r="W320" s="84">
        <f t="shared" si="75"/>
        <v>0</v>
      </c>
      <c r="X320" s="84">
        <v>746420710.23</v>
      </c>
      <c r="Y320" s="85">
        <f t="shared" si="65"/>
        <v>1230466436.34</v>
      </c>
    </row>
    <row r="321" ht="24.95" customHeight="1" spans="1:25">
      <c r="A321" s="82"/>
      <c r="B321" s="89"/>
      <c r="C321" s="79">
        <v>14</v>
      </c>
      <c r="D321" s="84" t="s">
        <v>757</v>
      </c>
      <c r="E321" s="84">
        <v>230904795.88</v>
      </c>
      <c r="F321" s="84">
        <v>0</v>
      </c>
      <c r="G321" s="84">
        <v>52346286.01</v>
      </c>
      <c r="H321" s="84">
        <v>8497532.4568</v>
      </c>
      <c r="I321" s="84">
        <v>8497532.4568</v>
      </c>
      <c r="J321" s="84">
        <f t="shared" si="74"/>
        <v>0</v>
      </c>
      <c r="K321" s="107">
        <v>227132336.63</v>
      </c>
      <c r="L321" s="85">
        <f t="shared" si="62"/>
        <v>510383418.52</v>
      </c>
      <c r="M321" s="78"/>
      <c r="N321" s="89"/>
      <c r="O321" s="86">
        <v>15</v>
      </c>
      <c r="P321" s="89"/>
      <c r="Q321" s="84" t="s">
        <v>758</v>
      </c>
      <c r="R321" s="84">
        <v>318570826.88</v>
      </c>
      <c r="S321" s="88">
        <v>0</v>
      </c>
      <c r="T321" s="84">
        <v>72220239.32</v>
      </c>
      <c r="U321" s="84">
        <v>11723731.986</v>
      </c>
      <c r="V321" s="84">
        <v>11723731.986</v>
      </c>
      <c r="W321" s="84">
        <f t="shared" si="75"/>
        <v>0</v>
      </c>
      <c r="X321" s="84">
        <v>678497140.27</v>
      </c>
      <c r="Y321" s="85">
        <f t="shared" si="65"/>
        <v>1069288206.47</v>
      </c>
    </row>
    <row r="322" ht="24.95" customHeight="1" spans="1:25">
      <c r="A322" s="82"/>
      <c r="B322" s="89"/>
      <c r="C322" s="79">
        <v>15</v>
      </c>
      <c r="D322" s="84" t="s">
        <v>759</v>
      </c>
      <c r="E322" s="84">
        <v>205699571.03</v>
      </c>
      <c r="F322" s="84">
        <v>0</v>
      </c>
      <c r="G322" s="84">
        <v>46632243.11</v>
      </c>
      <c r="H322" s="84">
        <v>7569954.4241</v>
      </c>
      <c r="I322" s="84">
        <v>7569954.4241</v>
      </c>
      <c r="J322" s="84">
        <f t="shared" si="74"/>
        <v>0</v>
      </c>
      <c r="K322" s="107">
        <v>209079262.66</v>
      </c>
      <c r="L322" s="85">
        <f t="shared" si="62"/>
        <v>461411076.8</v>
      </c>
      <c r="M322" s="78"/>
      <c r="N322" s="89"/>
      <c r="O322" s="86">
        <v>16</v>
      </c>
      <c r="P322" s="89"/>
      <c r="Q322" s="84" t="s">
        <v>760</v>
      </c>
      <c r="R322" s="84">
        <v>321465896.78</v>
      </c>
      <c r="S322" s="88">
        <v>0</v>
      </c>
      <c r="T322" s="84">
        <v>72876553.78</v>
      </c>
      <c r="U322" s="84">
        <v>11830273.5167</v>
      </c>
      <c r="V322" s="84">
        <v>11830273.5167</v>
      </c>
      <c r="W322" s="84">
        <f t="shared" si="75"/>
        <v>0</v>
      </c>
      <c r="X322" s="84">
        <v>678878974.74</v>
      </c>
      <c r="Y322" s="85">
        <f t="shared" si="65"/>
        <v>1073221425.3</v>
      </c>
    </row>
    <row r="323" ht="24.95" customHeight="1" spans="1:25">
      <c r="A323" s="82"/>
      <c r="B323" s="89"/>
      <c r="C323" s="79">
        <v>16</v>
      </c>
      <c r="D323" s="84" t="s">
        <v>761</v>
      </c>
      <c r="E323" s="84">
        <v>222975648.46</v>
      </c>
      <c r="F323" s="84">
        <v>0</v>
      </c>
      <c r="G323" s="84">
        <v>50548742.49</v>
      </c>
      <c r="H323" s="84">
        <v>8205731.7286</v>
      </c>
      <c r="I323" s="84">
        <v>8205731.7286</v>
      </c>
      <c r="J323" s="84">
        <f t="shared" si="74"/>
        <v>0</v>
      </c>
      <c r="K323" s="107">
        <v>223262433.06</v>
      </c>
      <c r="L323" s="85">
        <f t="shared" si="62"/>
        <v>496786824.01</v>
      </c>
      <c r="M323" s="78"/>
      <c r="N323" s="89"/>
      <c r="O323" s="86">
        <v>17</v>
      </c>
      <c r="P323" s="89"/>
      <c r="Q323" s="84" t="s">
        <v>762</v>
      </c>
      <c r="R323" s="84">
        <v>220861430.24</v>
      </c>
      <c r="S323" s="88">
        <v>0</v>
      </c>
      <c r="T323" s="84">
        <v>50069447.68</v>
      </c>
      <c r="U323" s="84">
        <v>8127926.3374</v>
      </c>
      <c r="V323" s="84">
        <v>8127926.3374</v>
      </c>
      <c r="W323" s="84">
        <f t="shared" si="75"/>
        <v>0</v>
      </c>
      <c r="X323" s="84">
        <v>600671279.9</v>
      </c>
      <c r="Y323" s="85">
        <f t="shared" si="65"/>
        <v>871602157.82</v>
      </c>
    </row>
    <row r="324" ht="24.95" customHeight="1" spans="1:25">
      <c r="A324" s="82"/>
      <c r="B324" s="89"/>
      <c r="C324" s="79">
        <v>17</v>
      </c>
      <c r="D324" s="84" t="s">
        <v>763</v>
      </c>
      <c r="E324" s="84">
        <v>261765413.09</v>
      </c>
      <c r="F324" s="84">
        <v>0</v>
      </c>
      <c r="G324" s="84">
        <v>59342410.49</v>
      </c>
      <c r="H324" s="84">
        <v>9633234.7075</v>
      </c>
      <c r="I324" s="84">
        <v>9633234.7075</v>
      </c>
      <c r="J324" s="84">
        <f t="shared" si="74"/>
        <v>0</v>
      </c>
      <c r="K324" s="107">
        <v>232563203.41</v>
      </c>
      <c r="L324" s="85">
        <f t="shared" si="62"/>
        <v>553671026.99</v>
      </c>
      <c r="M324" s="78"/>
      <c r="N324" s="89"/>
      <c r="O324" s="86">
        <v>18</v>
      </c>
      <c r="P324" s="89"/>
      <c r="Q324" s="84" t="s">
        <v>764</v>
      </c>
      <c r="R324" s="84">
        <v>271770933.31</v>
      </c>
      <c r="S324" s="88">
        <v>0</v>
      </c>
      <c r="T324" s="84">
        <v>61610669.23</v>
      </c>
      <c r="U324" s="84">
        <v>10001448.0762</v>
      </c>
      <c r="V324" s="84">
        <v>10001448.0762</v>
      </c>
      <c r="W324" s="84">
        <f t="shared" si="75"/>
        <v>0</v>
      </c>
      <c r="X324" s="84">
        <v>655720826.21</v>
      </c>
      <c r="Y324" s="85">
        <f t="shared" si="65"/>
        <v>989102428.75</v>
      </c>
    </row>
    <row r="325" ht="24.95" customHeight="1" spans="1:25">
      <c r="A325" s="82"/>
      <c r="B325" s="89"/>
      <c r="C325" s="79">
        <v>18</v>
      </c>
      <c r="D325" s="84" t="s">
        <v>765</v>
      </c>
      <c r="E325" s="84">
        <v>283330257.57</v>
      </c>
      <c r="F325" s="84">
        <v>0</v>
      </c>
      <c r="G325" s="84">
        <v>64231176.49</v>
      </c>
      <c r="H325" s="84">
        <v>10426843.0218</v>
      </c>
      <c r="I325" s="84">
        <v>10426843.0218</v>
      </c>
      <c r="J325" s="84">
        <f t="shared" si="74"/>
        <v>0</v>
      </c>
      <c r="K325" s="107">
        <v>247332202.05</v>
      </c>
      <c r="L325" s="85">
        <f t="shared" si="62"/>
        <v>594893636.11</v>
      </c>
      <c r="M325" s="78"/>
      <c r="N325" s="89"/>
      <c r="O325" s="86">
        <v>19</v>
      </c>
      <c r="P325" s="89"/>
      <c r="Q325" s="84" t="s">
        <v>766</v>
      </c>
      <c r="R325" s="84">
        <v>215405260.63</v>
      </c>
      <c r="S325" s="88">
        <v>0</v>
      </c>
      <c r="T325" s="84">
        <v>48832530.04</v>
      </c>
      <c r="U325" s="84">
        <v>7927133.7202</v>
      </c>
      <c r="V325" s="84">
        <v>7927133.7202</v>
      </c>
      <c r="W325" s="84">
        <f t="shared" si="75"/>
        <v>0</v>
      </c>
      <c r="X325" s="84">
        <v>610266832.44</v>
      </c>
      <c r="Y325" s="85">
        <f t="shared" si="65"/>
        <v>874504623.11</v>
      </c>
    </row>
    <row r="326" ht="24.95" customHeight="1" spans="1:25">
      <c r="A326" s="82"/>
      <c r="B326" s="89"/>
      <c r="C326" s="79">
        <v>19</v>
      </c>
      <c r="D326" s="84" t="s">
        <v>767</v>
      </c>
      <c r="E326" s="84">
        <v>248238764.68</v>
      </c>
      <c r="F326" s="84">
        <v>0</v>
      </c>
      <c r="G326" s="84">
        <v>56275909.41</v>
      </c>
      <c r="H326" s="84">
        <v>9135440.2225</v>
      </c>
      <c r="I326" s="84">
        <v>9135440.2225</v>
      </c>
      <c r="J326" s="84">
        <f t="shared" si="74"/>
        <v>0</v>
      </c>
      <c r="K326" s="107">
        <v>228538996.88</v>
      </c>
      <c r="L326" s="85">
        <f t="shared" si="62"/>
        <v>533053670.97</v>
      </c>
      <c r="M326" s="78"/>
      <c r="N326" s="89"/>
      <c r="O326" s="86">
        <v>20</v>
      </c>
      <c r="P326" s="89"/>
      <c r="Q326" s="84" t="s">
        <v>768</v>
      </c>
      <c r="R326" s="84">
        <v>232997278.78</v>
      </c>
      <c r="S326" s="88">
        <v>0</v>
      </c>
      <c r="T326" s="84">
        <v>52820653.41</v>
      </c>
      <c r="U326" s="84">
        <v>8574537.9656</v>
      </c>
      <c r="V326" s="84">
        <v>8574537.9656</v>
      </c>
      <c r="W326" s="84">
        <f t="shared" si="75"/>
        <v>0</v>
      </c>
      <c r="X326" s="84">
        <v>629375368.62</v>
      </c>
      <c r="Y326" s="85">
        <f t="shared" si="65"/>
        <v>915193300.81</v>
      </c>
    </row>
    <row r="327" ht="24.95" customHeight="1" spans="1:25">
      <c r="A327" s="82"/>
      <c r="B327" s="89"/>
      <c r="C327" s="79">
        <v>20</v>
      </c>
      <c r="D327" s="84" t="s">
        <v>769</v>
      </c>
      <c r="E327" s="84">
        <v>220534140.77</v>
      </c>
      <c r="F327" s="84">
        <v>0</v>
      </c>
      <c r="G327" s="84">
        <v>49995250.91</v>
      </c>
      <c r="H327" s="84">
        <v>8115881.7504</v>
      </c>
      <c r="I327" s="84">
        <v>8115881.7504</v>
      </c>
      <c r="J327" s="84">
        <f t="shared" si="74"/>
        <v>0</v>
      </c>
      <c r="K327" s="107">
        <v>216213439.96</v>
      </c>
      <c r="L327" s="85">
        <f t="shared" si="62"/>
        <v>486742831.64</v>
      </c>
      <c r="M327" s="78"/>
      <c r="N327" s="89"/>
      <c r="O327" s="86">
        <v>21</v>
      </c>
      <c r="P327" s="89"/>
      <c r="Q327" s="84" t="s">
        <v>770</v>
      </c>
      <c r="R327" s="84">
        <v>240643780.69</v>
      </c>
      <c r="S327" s="88">
        <v>0</v>
      </c>
      <c r="T327" s="84">
        <v>54554120.99</v>
      </c>
      <c r="U327" s="84">
        <v>8855937.0503</v>
      </c>
      <c r="V327" s="84">
        <v>8855937.0503</v>
      </c>
      <c r="W327" s="84">
        <f t="shared" si="75"/>
        <v>0</v>
      </c>
      <c r="X327" s="84">
        <v>618606291.55</v>
      </c>
      <c r="Y327" s="85">
        <f t="shared" si="65"/>
        <v>913804193.23</v>
      </c>
    </row>
    <row r="328" ht="24.95" customHeight="1" spans="1:25">
      <c r="A328" s="82"/>
      <c r="B328" s="89"/>
      <c r="C328" s="79">
        <v>21</v>
      </c>
      <c r="D328" s="84" t="s">
        <v>771</v>
      </c>
      <c r="E328" s="84">
        <v>242557250.83</v>
      </c>
      <c r="F328" s="84">
        <v>0</v>
      </c>
      <c r="G328" s="84">
        <v>54987906.06</v>
      </c>
      <c r="H328" s="84">
        <v>8926354.7068</v>
      </c>
      <c r="I328" s="84">
        <v>8926354.7068</v>
      </c>
      <c r="J328" s="84">
        <f t="shared" si="74"/>
        <v>0</v>
      </c>
      <c r="K328" s="107">
        <v>232454481.47</v>
      </c>
      <c r="L328" s="85">
        <f t="shared" ref="L328:L386" si="76">E328+F328+G328+J328+K328</f>
        <v>529999638.36</v>
      </c>
      <c r="M328" s="78"/>
      <c r="N328" s="89"/>
      <c r="O328" s="86">
        <v>22</v>
      </c>
      <c r="P328" s="89"/>
      <c r="Q328" s="84" t="s">
        <v>772</v>
      </c>
      <c r="R328" s="84">
        <v>446906746.2</v>
      </c>
      <c r="S328" s="88">
        <v>0</v>
      </c>
      <c r="T328" s="84">
        <v>101314086.04</v>
      </c>
      <c r="U328" s="84">
        <v>16446624.9672</v>
      </c>
      <c r="V328" s="84">
        <v>16446624.9672</v>
      </c>
      <c r="W328" s="84">
        <f t="shared" si="75"/>
        <v>0</v>
      </c>
      <c r="X328" s="84">
        <v>774937244.25</v>
      </c>
      <c r="Y328" s="85">
        <f t="shared" si="65"/>
        <v>1323158076.49</v>
      </c>
    </row>
    <row r="329" ht="24.95" customHeight="1" spans="1:25">
      <c r="A329" s="82"/>
      <c r="B329" s="89"/>
      <c r="C329" s="79">
        <v>22</v>
      </c>
      <c r="D329" s="84" t="s">
        <v>773</v>
      </c>
      <c r="E329" s="84">
        <v>235955597.25</v>
      </c>
      <c r="F329" s="84">
        <v>0</v>
      </c>
      <c r="G329" s="84">
        <v>53491306.37</v>
      </c>
      <c r="H329" s="84">
        <v>8683407.1086</v>
      </c>
      <c r="I329" s="84">
        <v>8683407.1086</v>
      </c>
      <c r="J329" s="84">
        <f t="shared" si="74"/>
        <v>0</v>
      </c>
      <c r="K329" s="107">
        <v>223968191.69</v>
      </c>
      <c r="L329" s="85">
        <f t="shared" si="76"/>
        <v>513415095.31</v>
      </c>
      <c r="M329" s="78"/>
      <c r="N329" s="91"/>
      <c r="O329" s="86">
        <v>23</v>
      </c>
      <c r="P329" s="91"/>
      <c r="Q329" s="84" t="s">
        <v>774</v>
      </c>
      <c r="R329" s="84">
        <v>264517926.51</v>
      </c>
      <c r="S329" s="88">
        <v>0</v>
      </c>
      <c r="T329" s="84">
        <v>59966407.28</v>
      </c>
      <c r="U329" s="84">
        <v>9734530.0139</v>
      </c>
      <c r="V329" s="84">
        <v>9734530.0139</v>
      </c>
      <c r="W329" s="84">
        <f t="shared" si="75"/>
        <v>0</v>
      </c>
      <c r="X329" s="84">
        <v>616779314.48</v>
      </c>
      <c r="Y329" s="85">
        <f t="shared" si="65"/>
        <v>941263648.27</v>
      </c>
    </row>
    <row r="330" ht="24.95" customHeight="1" spans="1:25">
      <c r="A330" s="82"/>
      <c r="B330" s="89"/>
      <c r="C330" s="79">
        <v>23</v>
      </c>
      <c r="D330" s="84" t="s">
        <v>775</v>
      </c>
      <c r="E330" s="84">
        <v>228229952.57</v>
      </c>
      <c r="F330" s="84">
        <v>0</v>
      </c>
      <c r="G330" s="84">
        <v>51739897.08</v>
      </c>
      <c r="H330" s="84">
        <v>8399095.4894</v>
      </c>
      <c r="I330" s="84">
        <v>8399095.4894</v>
      </c>
      <c r="J330" s="84">
        <f t="shared" si="74"/>
        <v>0</v>
      </c>
      <c r="K330" s="107">
        <v>220911647.85</v>
      </c>
      <c r="L330" s="85">
        <f t="shared" si="76"/>
        <v>500881497.5</v>
      </c>
      <c r="M330" s="78"/>
      <c r="N330" s="79"/>
      <c r="O330" s="93" t="s">
        <v>776</v>
      </c>
      <c r="P330" s="97"/>
      <c r="Q330" s="94"/>
      <c r="R330" s="94">
        <f t="shared" ref="R330:V330" si="77">SUM(R307:R329)</f>
        <v>6616421954</v>
      </c>
      <c r="S330" s="88">
        <v>0</v>
      </c>
      <c r="T330" s="94">
        <f t="shared" si="77"/>
        <v>1499947693.33</v>
      </c>
      <c r="U330" s="94">
        <f t="shared" si="77"/>
        <v>243491089.4194</v>
      </c>
      <c r="V330" s="94">
        <f t="shared" si="77"/>
        <v>243491089.4194</v>
      </c>
      <c r="W330" s="94">
        <f t="shared" si="75"/>
        <v>0</v>
      </c>
      <c r="X330" s="94">
        <f>SUM(X307:X329)</f>
        <v>15111020607.45</v>
      </c>
      <c r="Y330" s="94">
        <f>SUM(Y307:Y329)</f>
        <v>23227390254.78</v>
      </c>
    </row>
    <row r="331" ht="24.95" customHeight="1" spans="1:25">
      <c r="A331" s="82"/>
      <c r="B331" s="89"/>
      <c r="C331" s="79">
        <v>24</v>
      </c>
      <c r="D331" s="84" t="s">
        <v>777</v>
      </c>
      <c r="E331" s="84">
        <v>236100880.96</v>
      </c>
      <c r="F331" s="84">
        <v>0</v>
      </c>
      <c r="G331" s="84">
        <v>53524242.29</v>
      </c>
      <c r="H331" s="84">
        <v>8688753.6976</v>
      </c>
      <c r="I331" s="84">
        <v>8688753.6976</v>
      </c>
      <c r="J331" s="84">
        <f t="shared" si="74"/>
        <v>0</v>
      </c>
      <c r="K331" s="107">
        <v>223030044.57</v>
      </c>
      <c r="L331" s="85">
        <f t="shared" si="76"/>
        <v>512655167.82</v>
      </c>
      <c r="M331" s="78"/>
      <c r="N331" s="83">
        <v>33</v>
      </c>
      <c r="O331" s="86">
        <v>1</v>
      </c>
      <c r="P331" s="113" t="s">
        <v>116</v>
      </c>
      <c r="Q331" s="84" t="s">
        <v>778</v>
      </c>
      <c r="R331" s="84">
        <v>247830293.48</v>
      </c>
      <c r="S331" s="88">
        <v>0</v>
      </c>
      <c r="T331" s="84">
        <v>56183308.69</v>
      </c>
      <c r="U331" s="84">
        <v>9120408.0649</v>
      </c>
      <c r="V331" s="84">
        <v>0</v>
      </c>
      <c r="W331" s="84">
        <f t="shared" si="75"/>
        <v>9120408.0649</v>
      </c>
      <c r="X331" s="84">
        <v>234441145.54</v>
      </c>
      <c r="Y331" s="85">
        <f t="shared" si="65"/>
        <v>547575155.7749</v>
      </c>
    </row>
    <row r="332" ht="24.95" customHeight="1" spans="1:25">
      <c r="A332" s="82"/>
      <c r="B332" s="89"/>
      <c r="C332" s="79">
        <v>25</v>
      </c>
      <c r="D332" s="84" t="s">
        <v>779</v>
      </c>
      <c r="E332" s="84">
        <v>238263063.85</v>
      </c>
      <c r="F332" s="84">
        <v>0</v>
      </c>
      <c r="G332" s="84">
        <v>54014410.74</v>
      </c>
      <c r="H332" s="84">
        <v>8768324.2376</v>
      </c>
      <c r="I332" s="84">
        <v>8768324.2376</v>
      </c>
      <c r="J332" s="84">
        <f t="shared" si="74"/>
        <v>0</v>
      </c>
      <c r="K332" s="107">
        <v>226661955.41</v>
      </c>
      <c r="L332" s="85">
        <f t="shared" si="76"/>
        <v>518939430</v>
      </c>
      <c r="M332" s="78"/>
      <c r="N332" s="89"/>
      <c r="O332" s="86">
        <v>2</v>
      </c>
      <c r="P332" s="114"/>
      <c r="Q332" s="84" t="s">
        <v>780</v>
      </c>
      <c r="R332" s="84">
        <v>282113916.18</v>
      </c>
      <c r="S332" s="88">
        <v>0</v>
      </c>
      <c r="T332" s="84">
        <v>63955431.01</v>
      </c>
      <c r="U332" s="84">
        <v>10382080.4158</v>
      </c>
      <c r="V332" s="84">
        <v>0</v>
      </c>
      <c r="W332" s="84">
        <f t="shared" si="75"/>
        <v>10382080.4158</v>
      </c>
      <c r="X332" s="84">
        <v>260735791.5</v>
      </c>
      <c r="Y332" s="85">
        <f t="shared" si="65"/>
        <v>617187219.1058</v>
      </c>
    </row>
    <row r="333" ht="24.95" customHeight="1" spans="1:25">
      <c r="A333" s="82"/>
      <c r="B333" s="89"/>
      <c r="C333" s="79">
        <v>26</v>
      </c>
      <c r="D333" s="84" t="s">
        <v>781</v>
      </c>
      <c r="E333" s="84">
        <v>253471399.16</v>
      </c>
      <c r="F333" s="84">
        <v>0</v>
      </c>
      <c r="G333" s="84">
        <v>57462151.47</v>
      </c>
      <c r="H333" s="84">
        <v>9328006.5188</v>
      </c>
      <c r="I333" s="84">
        <v>9328006.5188</v>
      </c>
      <c r="J333" s="84">
        <f t="shared" si="74"/>
        <v>0</v>
      </c>
      <c r="K333" s="107">
        <v>244663470.52</v>
      </c>
      <c r="L333" s="85">
        <f t="shared" si="76"/>
        <v>555597021.15</v>
      </c>
      <c r="M333" s="78"/>
      <c r="N333" s="89"/>
      <c r="O333" s="86">
        <v>3</v>
      </c>
      <c r="P333" s="114"/>
      <c r="Q333" s="84" t="s">
        <v>782</v>
      </c>
      <c r="R333" s="84">
        <v>304024640.35</v>
      </c>
      <c r="S333" s="88">
        <v>0</v>
      </c>
      <c r="T333" s="84">
        <v>68922608.2</v>
      </c>
      <c r="U333" s="84">
        <v>11188417.4563</v>
      </c>
      <c r="V333" s="84">
        <v>0</v>
      </c>
      <c r="W333" s="84">
        <f t="shared" si="75"/>
        <v>11188417.4563</v>
      </c>
      <c r="X333" s="84">
        <v>267886781.48</v>
      </c>
      <c r="Y333" s="85">
        <f t="shared" si="65"/>
        <v>652022447.4863</v>
      </c>
    </row>
    <row r="334" ht="24.95" customHeight="1" spans="1:25">
      <c r="A334" s="82"/>
      <c r="B334" s="91"/>
      <c r="C334" s="79">
        <v>27</v>
      </c>
      <c r="D334" s="84" t="s">
        <v>783</v>
      </c>
      <c r="E334" s="84">
        <v>226751622.6</v>
      </c>
      <c r="F334" s="84">
        <v>0</v>
      </c>
      <c r="G334" s="84">
        <v>51404758.59</v>
      </c>
      <c r="H334" s="84">
        <v>8344691.4358</v>
      </c>
      <c r="I334" s="84">
        <v>8344691.4358</v>
      </c>
      <c r="J334" s="84">
        <f t="shared" si="74"/>
        <v>0</v>
      </c>
      <c r="K334" s="107">
        <v>216220165.02</v>
      </c>
      <c r="L334" s="85">
        <f t="shared" si="76"/>
        <v>494376546.21</v>
      </c>
      <c r="M334" s="78"/>
      <c r="N334" s="89"/>
      <c r="O334" s="86">
        <v>4</v>
      </c>
      <c r="P334" s="114"/>
      <c r="Q334" s="84" t="s">
        <v>784</v>
      </c>
      <c r="R334" s="84">
        <v>330098497.22</v>
      </c>
      <c r="S334" s="88">
        <v>0</v>
      </c>
      <c r="T334" s="84">
        <v>74833570.61</v>
      </c>
      <c r="U334" s="84">
        <v>12147962.0348</v>
      </c>
      <c r="V334" s="84">
        <v>0</v>
      </c>
      <c r="W334" s="84">
        <f t="shared" si="75"/>
        <v>12147962.0348</v>
      </c>
      <c r="X334" s="84">
        <v>287957749.74</v>
      </c>
      <c r="Y334" s="85">
        <f t="shared" si="65"/>
        <v>705037779.6048</v>
      </c>
    </row>
    <row r="335" ht="24.95" customHeight="1" spans="1:25">
      <c r="A335" s="79"/>
      <c r="B335" s="92" t="s">
        <v>785</v>
      </c>
      <c r="C335" s="93"/>
      <c r="D335" s="94"/>
      <c r="E335" s="94">
        <f t="shared" ref="E335:M335" si="78">SUM(E308:E334)</f>
        <v>6700954452.94</v>
      </c>
      <c r="F335" s="84">
        <v>0</v>
      </c>
      <c r="G335" s="94">
        <f t="shared" si="78"/>
        <v>1519111272.63</v>
      </c>
      <c r="H335" s="94">
        <f t="shared" si="78"/>
        <v>246601971.7673</v>
      </c>
      <c r="I335" s="94">
        <f t="shared" si="78"/>
        <v>246601971.7673</v>
      </c>
      <c r="J335" s="94">
        <f t="shared" si="78"/>
        <v>0</v>
      </c>
      <c r="K335" s="94">
        <f t="shared" si="78"/>
        <v>6306735561.9</v>
      </c>
      <c r="L335" s="94">
        <f t="shared" si="78"/>
        <v>14526801287.47</v>
      </c>
      <c r="M335" s="94">
        <f t="shared" si="78"/>
        <v>0</v>
      </c>
      <c r="N335" s="89"/>
      <c r="O335" s="86">
        <v>5</v>
      </c>
      <c r="P335" s="114"/>
      <c r="Q335" s="84" t="s">
        <v>786</v>
      </c>
      <c r="R335" s="84">
        <v>310525278.86</v>
      </c>
      <c r="S335" s="88">
        <v>0</v>
      </c>
      <c r="T335" s="84">
        <v>70396307.7</v>
      </c>
      <c r="U335" s="84">
        <v>11427647.5967</v>
      </c>
      <c r="V335" s="84">
        <v>0</v>
      </c>
      <c r="W335" s="84">
        <f t="shared" si="75"/>
        <v>11427647.5967</v>
      </c>
      <c r="X335" s="84">
        <v>263309998.44</v>
      </c>
      <c r="Y335" s="85">
        <f t="shared" si="65"/>
        <v>655659232.5967</v>
      </c>
    </row>
    <row r="336" ht="24.95" customHeight="1" spans="1:25">
      <c r="A336" s="82">
        <v>17</v>
      </c>
      <c r="B336" s="83" t="s">
        <v>787</v>
      </c>
      <c r="C336" s="79">
        <v>1</v>
      </c>
      <c r="D336" s="84" t="s">
        <v>788</v>
      </c>
      <c r="E336" s="84">
        <v>236791771.05</v>
      </c>
      <c r="F336" s="84">
        <v>0</v>
      </c>
      <c r="G336" s="84">
        <v>53680867.58</v>
      </c>
      <c r="H336" s="84">
        <v>8714179.1589</v>
      </c>
      <c r="I336" s="84">
        <v>0</v>
      </c>
      <c r="J336" s="84">
        <f t="shared" ref="J336:J362" si="79">H336-I336</f>
        <v>8714179.1589</v>
      </c>
      <c r="K336" s="107">
        <v>224807409.4</v>
      </c>
      <c r="L336" s="85">
        <f t="shared" si="76"/>
        <v>523994227.1889</v>
      </c>
      <c r="M336" s="78"/>
      <c r="N336" s="89"/>
      <c r="O336" s="86">
        <v>6</v>
      </c>
      <c r="P336" s="114"/>
      <c r="Q336" s="84" t="s">
        <v>789</v>
      </c>
      <c r="R336" s="84">
        <v>281371051.25</v>
      </c>
      <c r="S336" s="88">
        <v>0</v>
      </c>
      <c r="T336" s="84">
        <v>63787022.99</v>
      </c>
      <c r="U336" s="84">
        <v>10354742.2271</v>
      </c>
      <c r="V336" s="84">
        <v>0</v>
      </c>
      <c r="W336" s="84">
        <f t="shared" si="75"/>
        <v>10354742.2271</v>
      </c>
      <c r="X336" s="84">
        <v>230898155.05</v>
      </c>
      <c r="Y336" s="85">
        <f t="shared" si="65"/>
        <v>586410971.5171</v>
      </c>
    </row>
    <row r="337" ht="24.95" customHeight="1" spans="1:25">
      <c r="A337" s="82"/>
      <c r="B337" s="89"/>
      <c r="C337" s="79">
        <v>2</v>
      </c>
      <c r="D337" s="84" t="s">
        <v>790</v>
      </c>
      <c r="E337" s="84">
        <v>280056287.72</v>
      </c>
      <c r="F337" s="84">
        <v>0</v>
      </c>
      <c r="G337" s="84">
        <v>63488965.14</v>
      </c>
      <c r="H337" s="84">
        <v>10306357.5859</v>
      </c>
      <c r="I337" s="84">
        <v>0</v>
      </c>
      <c r="J337" s="84">
        <f t="shared" si="79"/>
        <v>10306357.5859</v>
      </c>
      <c r="K337" s="107">
        <v>253239506.45</v>
      </c>
      <c r="L337" s="85">
        <f t="shared" si="76"/>
        <v>607091116.8959</v>
      </c>
      <c r="M337" s="78"/>
      <c r="N337" s="89"/>
      <c r="O337" s="86">
        <v>7</v>
      </c>
      <c r="P337" s="114"/>
      <c r="Q337" s="84" t="s">
        <v>791</v>
      </c>
      <c r="R337" s="84">
        <v>321365890.32</v>
      </c>
      <c r="S337" s="88">
        <v>0</v>
      </c>
      <c r="T337" s="84">
        <v>72853882.24</v>
      </c>
      <c r="U337" s="84">
        <v>11826593.1768</v>
      </c>
      <c r="V337" s="84">
        <v>0</v>
      </c>
      <c r="W337" s="84">
        <f t="shared" si="75"/>
        <v>11826593.1768</v>
      </c>
      <c r="X337" s="84">
        <v>281640294.7</v>
      </c>
      <c r="Y337" s="85">
        <f t="shared" si="65"/>
        <v>687686660.4368</v>
      </c>
    </row>
    <row r="338" ht="24.95" customHeight="1" spans="1:25">
      <c r="A338" s="82"/>
      <c r="B338" s="89"/>
      <c r="C338" s="79">
        <v>3</v>
      </c>
      <c r="D338" s="84" t="s">
        <v>792</v>
      </c>
      <c r="E338" s="84">
        <v>347557490.78</v>
      </c>
      <c r="F338" s="84">
        <v>0</v>
      </c>
      <c r="G338" s="84">
        <v>78791537.21</v>
      </c>
      <c r="H338" s="84">
        <v>12790470.8397</v>
      </c>
      <c r="I338" s="84">
        <v>0</v>
      </c>
      <c r="J338" s="84">
        <f t="shared" si="79"/>
        <v>12790470.8397</v>
      </c>
      <c r="K338" s="107">
        <v>292570698.56</v>
      </c>
      <c r="L338" s="85">
        <f t="shared" si="76"/>
        <v>731710197.3897</v>
      </c>
      <c r="M338" s="78"/>
      <c r="N338" s="89"/>
      <c r="O338" s="86">
        <v>8</v>
      </c>
      <c r="P338" s="114"/>
      <c r="Q338" s="84" t="s">
        <v>793</v>
      </c>
      <c r="R338" s="84">
        <v>274224959.66</v>
      </c>
      <c r="S338" s="88">
        <v>0</v>
      </c>
      <c r="T338" s="84">
        <v>62166998.8</v>
      </c>
      <c r="U338" s="84">
        <v>10091758.7539</v>
      </c>
      <c r="V338" s="84">
        <v>0</v>
      </c>
      <c r="W338" s="84">
        <f t="shared" si="75"/>
        <v>10091758.7539</v>
      </c>
      <c r="X338" s="84">
        <v>251426428</v>
      </c>
      <c r="Y338" s="85">
        <f t="shared" si="65"/>
        <v>597910145.2139</v>
      </c>
    </row>
    <row r="339" ht="24.95" customHeight="1" spans="1:25">
      <c r="A339" s="82"/>
      <c r="B339" s="89"/>
      <c r="C339" s="79">
        <v>4</v>
      </c>
      <c r="D339" s="84" t="s">
        <v>794</v>
      </c>
      <c r="E339" s="84">
        <v>262886612.88</v>
      </c>
      <c r="F339" s="84">
        <v>0</v>
      </c>
      <c r="G339" s="84">
        <v>59596587.3</v>
      </c>
      <c r="H339" s="84">
        <v>9674496.0055</v>
      </c>
      <c r="I339" s="84">
        <v>0</v>
      </c>
      <c r="J339" s="84">
        <f t="shared" si="79"/>
        <v>9674496.0055</v>
      </c>
      <c r="K339" s="107">
        <v>228666104.52</v>
      </c>
      <c r="L339" s="85">
        <f t="shared" si="76"/>
        <v>560823800.7055</v>
      </c>
      <c r="M339" s="78"/>
      <c r="N339" s="89"/>
      <c r="O339" s="86">
        <v>9</v>
      </c>
      <c r="P339" s="114"/>
      <c r="Q339" s="84" t="s">
        <v>795</v>
      </c>
      <c r="R339" s="84">
        <v>310402228.64</v>
      </c>
      <c r="S339" s="88">
        <v>0</v>
      </c>
      <c r="T339" s="84">
        <v>70368412.13</v>
      </c>
      <c r="U339" s="84">
        <v>11423119.2231</v>
      </c>
      <c r="V339" s="84">
        <v>0</v>
      </c>
      <c r="W339" s="84">
        <f t="shared" si="75"/>
        <v>11423119.2231</v>
      </c>
      <c r="X339" s="84">
        <v>249787752.87</v>
      </c>
      <c r="Y339" s="85">
        <f t="shared" si="65"/>
        <v>641981512.8631</v>
      </c>
    </row>
    <row r="340" ht="24.95" customHeight="1" spans="1:25">
      <c r="A340" s="82"/>
      <c r="B340" s="89"/>
      <c r="C340" s="79">
        <v>5</v>
      </c>
      <c r="D340" s="84" t="s">
        <v>796</v>
      </c>
      <c r="E340" s="84">
        <v>221287642.73</v>
      </c>
      <c r="F340" s="84">
        <v>0</v>
      </c>
      <c r="G340" s="84">
        <v>51139070.73</v>
      </c>
      <c r="H340" s="84">
        <v>8301561.5147</v>
      </c>
      <c r="I340" s="84">
        <v>0</v>
      </c>
      <c r="J340" s="84">
        <f t="shared" si="79"/>
        <v>8301561.5147</v>
      </c>
      <c r="K340" s="107">
        <v>211869123.98</v>
      </c>
      <c r="L340" s="85">
        <f t="shared" si="76"/>
        <v>492597398.9547</v>
      </c>
      <c r="M340" s="78"/>
      <c r="N340" s="89"/>
      <c r="O340" s="86">
        <v>10</v>
      </c>
      <c r="P340" s="114"/>
      <c r="Q340" s="84" t="s">
        <v>797</v>
      </c>
      <c r="R340" s="84">
        <v>280249997.87</v>
      </c>
      <c r="S340" s="88">
        <v>0</v>
      </c>
      <c r="T340" s="84">
        <v>63532879.37</v>
      </c>
      <c r="U340" s="84">
        <v>10313486.3173</v>
      </c>
      <c r="V340" s="84">
        <v>0</v>
      </c>
      <c r="W340" s="84">
        <f t="shared" si="75"/>
        <v>10313486.3173</v>
      </c>
      <c r="X340" s="84">
        <v>241775580.45</v>
      </c>
      <c r="Y340" s="85">
        <f t="shared" si="65"/>
        <v>595871944.0073</v>
      </c>
    </row>
    <row r="341" ht="24.95" customHeight="1" spans="1:25">
      <c r="A341" s="82"/>
      <c r="B341" s="89"/>
      <c r="C341" s="79">
        <v>6</v>
      </c>
      <c r="D341" s="84" t="s">
        <v>798</v>
      </c>
      <c r="E341" s="84">
        <v>310627098.56</v>
      </c>
      <c r="F341" s="84">
        <v>0</v>
      </c>
      <c r="G341" s="84">
        <v>50166070.36</v>
      </c>
      <c r="H341" s="84">
        <v>8143611.3928</v>
      </c>
      <c r="I341" s="84">
        <v>0</v>
      </c>
      <c r="J341" s="84">
        <f t="shared" si="79"/>
        <v>8143611.3928</v>
      </c>
      <c r="K341" s="107">
        <v>267452566.05</v>
      </c>
      <c r="L341" s="85">
        <f t="shared" si="76"/>
        <v>636389346.3628</v>
      </c>
      <c r="M341" s="78"/>
      <c r="N341" s="89"/>
      <c r="O341" s="86">
        <v>11</v>
      </c>
      <c r="P341" s="114"/>
      <c r="Q341" s="84" t="s">
        <v>799</v>
      </c>
      <c r="R341" s="84">
        <v>259877817.83</v>
      </c>
      <c r="S341" s="88">
        <v>0</v>
      </c>
      <c r="T341" s="84">
        <v>58914491.26</v>
      </c>
      <c r="U341" s="84">
        <v>9563769.2728</v>
      </c>
      <c r="V341" s="84">
        <v>0</v>
      </c>
      <c r="W341" s="84">
        <f t="shared" si="75"/>
        <v>9563769.2728</v>
      </c>
      <c r="X341" s="84">
        <v>245228156.12</v>
      </c>
      <c r="Y341" s="85">
        <f t="shared" si="65"/>
        <v>573584234.4828</v>
      </c>
    </row>
    <row r="342" ht="24.95" customHeight="1" spans="1:25">
      <c r="A342" s="82"/>
      <c r="B342" s="89"/>
      <c r="C342" s="79">
        <v>7</v>
      </c>
      <c r="D342" s="84" t="s">
        <v>800</v>
      </c>
      <c r="E342" s="84">
        <v>225579646.42</v>
      </c>
      <c r="F342" s="84">
        <v>0</v>
      </c>
      <c r="G342" s="84">
        <v>70419390.3</v>
      </c>
      <c r="H342" s="84">
        <v>11431394.6659</v>
      </c>
      <c r="I342" s="84">
        <v>0</v>
      </c>
      <c r="J342" s="84">
        <f t="shared" si="79"/>
        <v>11431394.6659</v>
      </c>
      <c r="K342" s="107">
        <v>205526263.12</v>
      </c>
      <c r="L342" s="85">
        <f t="shared" si="76"/>
        <v>512956694.5059</v>
      </c>
      <c r="M342" s="78"/>
      <c r="N342" s="89"/>
      <c r="O342" s="86">
        <v>12</v>
      </c>
      <c r="P342" s="114"/>
      <c r="Q342" s="84" t="s">
        <v>801</v>
      </c>
      <c r="R342" s="84">
        <v>309416161.26</v>
      </c>
      <c r="S342" s="88">
        <v>0</v>
      </c>
      <c r="T342" s="84">
        <v>70144869.93</v>
      </c>
      <c r="U342" s="84">
        <v>11386830.9358</v>
      </c>
      <c r="V342" s="84">
        <v>0</v>
      </c>
      <c r="W342" s="84">
        <f t="shared" si="75"/>
        <v>11386830.9358</v>
      </c>
      <c r="X342" s="84">
        <v>250931761.82</v>
      </c>
      <c r="Y342" s="85">
        <f t="shared" si="65"/>
        <v>641879623.9458</v>
      </c>
    </row>
    <row r="343" ht="24.95" customHeight="1" spans="1:25">
      <c r="A343" s="82"/>
      <c r="B343" s="89"/>
      <c r="C343" s="79">
        <v>8</v>
      </c>
      <c r="D343" s="84" t="s">
        <v>802</v>
      </c>
      <c r="E343" s="84">
        <v>260699695.5</v>
      </c>
      <c r="F343" s="84">
        <v>0</v>
      </c>
      <c r="G343" s="84">
        <v>59100811.53</v>
      </c>
      <c r="H343" s="84">
        <v>9594015.2109</v>
      </c>
      <c r="I343" s="84">
        <v>0</v>
      </c>
      <c r="J343" s="84">
        <f t="shared" si="79"/>
        <v>9594015.2109</v>
      </c>
      <c r="K343" s="107">
        <v>232366386.9</v>
      </c>
      <c r="L343" s="85">
        <f t="shared" si="76"/>
        <v>561760909.1409</v>
      </c>
      <c r="M343" s="78"/>
      <c r="N343" s="89"/>
      <c r="O343" s="86">
        <v>13</v>
      </c>
      <c r="P343" s="114"/>
      <c r="Q343" s="84" t="s">
        <v>803</v>
      </c>
      <c r="R343" s="84">
        <v>324639991.35</v>
      </c>
      <c r="S343" s="88">
        <v>0</v>
      </c>
      <c r="T343" s="84">
        <v>73596123.34</v>
      </c>
      <c r="U343" s="84">
        <v>11947083.4405</v>
      </c>
      <c r="V343" s="84">
        <v>0</v>
      </c>
      <c r="W343" s="84">
        <f t="shared" si="75"/>
        <v>11947083.4405</v>
      </c>
      <c r="X343" s="84">
        <v>272763577.31</v>
      </c>
      <c r="Y343" s="85">
        <f t="shared" si="65"/>
        <v>682946775.4405</v>
      </c>
    </row>
    <row r="344" ht="24.95" customHeight="1" spans="1:25">
      <c r="A344" s="82"/>
      <c r="B344" s="89"/>
      <c r="C344" s="79">
        <v>9</v>
      </c>
      <c r="D344" s="84" t="s">
        <v>804</v>
      </c>
      <c r="E344" s="84">
        <v>228355632.08</v>
      </c>
      <c r="F344" s="84">
        <v>0</v>
      </c>
      <c r="G344" s="84">
        <v>51768388.71</v>
      </c>
      <c r="H344" s="84">
        <v>8403720.6239</v>
      </c>
      <c r="I344" s="84">
        <v>0</v>
      </c>
      <c r="J344" s="84">
        <f t="shared" si="79"/>
        <v>8403720.6239</v>
      </c>
      <c r="K344" s="107">
        <v>215526814.26</v>
      </c>
      <c r="L344" s="85">
        <f t="shared" si="76"/>
        <v>504054555.6739</v>
      </c>
      <c r="M344" s="78"/>
      <c r="N344" s="89"/>
      <c r="O344" s="86">
        <v>14</v>
      </c>
      <c r="P344" s="114"/>
      <c r="Q344" s="84" t="s">
        <v>805</v>
      </c>
      <c r="R344" s="84">
        <v>292517830.54</v>
      </c>
      <c r="S344" s="88">
        <v>0</v>
      </c>
      <c r="T344" s="84">
        <v>66314006</v>
      </c>
      <c r="U344" s="84">
        <v>10764955.0964</v>
      </c>
      <c r="V344" s="84">
        <v>0</v>
      </c>
      <c r="W344" s="84">
        <f t="shared" si="75"/>
        <v>10764955.0964</v>
      </c>
      <c r="X344" s="84">
        <v>253639722.91</v>
      </c>
      <c r="Y344" s="85">
        <f t="shared" si="65"/>
        <v>623236514.5464</v>
      </c>
    </row>
    <row r="345" ht="24.95" customHeight="1" spans="1:25">
      <c r="A345" s="82"/>
      <c r="B345" s="89"/>
      <c r="C345" s="79">
        <v>10</v>
      </c>
      <c r="D345" s="84" t="s">
        <v>806</v>
      </c>
      <c r="E345" s="84">
        <v>241245295.42</v>
      </c>
      <c r="F345" s="84">
        <v>0</v>
      </c>
      <c r="G345" s="84">
        <v>54690484.81</v>
      </c>
      <c r="H345" s="84">
        <v>8878073.407</v>
      </c>
      <c r="I345" s="84">
        <v>0</v>
      </c>
      <c r="J345" s="84">
        <f t="shared" si="79"/>
        <v>8878073.407</v>
      </c>
      <c r="K345" s="107">
        <v>218462306.85</v>
      </c>
      <c r="L345" s="85">
        <f t="shared" si="76"/>
        <v>523276160.487</v>
      </c>
      <c r="M345" s="78"/>
      <c r="N345" s="89"/>
      <c r="O345" s="86">
        <v>15</v>
      </c>
      <c r="P345" s="114"/>
      <c r="Q345" s="84" t="s">
        <v>807</v>
      </c>
      <c r="R345" s="84">
        <v>261931797.79</v>
      </c>
      <c r="S345" s="88">
        <v>0</v>
      </c>
      <c r="T345" s="84">
        <v>59380130.02</v>
      </c>
      <c r="U345" s="84">
        <v>9639357.8342</v>
      </c>
      <c r="V345" s="84">
        <v>0</v>
      </c>
      <c r="W345" s="84">
        <f t="shared" si="75"/>
        <v>9639357.8342</v>
      </c>
      <c r="X345" s="84">
        <v>234198669.44</v>
      </c>
      <c r="Y345" s="85">
        <f t="shared" si="65"/>
        <v>565149955.0842</v>
      </c>
    </row>
    <row r="346" ht="24.95" customHeight="1" spans="1:25">
      <c r="A346" s="82"/>
      <c r="B346" s="89"/>
      <c r="C346" s="79">
        <v>11</v>
      </c>
      <c r="D346" s="84" t="s">
        <v>808</v>
      </c>
      <c r="E346" s="84">
        <v>335586203.56</v>
      </c>
      <c r="F346" s="84">
        <v>0</v>
      </c>
      <c r="G346" s="84">
        <v>76077637.65</v>
      </c>
      <c r="H346" s="84">
        <v>12349915.2361</v>
      </c>
      <c r="I346" s="84">
        <v>0</v>
      </c>
      <c r="J346" s="84">
        <f t="shared" si="79"/>
        <v>12349915.2361</v>
      </c>
      <c r="K346" s="107">
        <v>277330571.48</v>
      </c>
      <c r="L346" s="85">
        <f t="shared" si="76"/>
        <v>701344327.9261</v>
      </c>
      <c r="M346" s="78"/>
      <c r="N346" s="89"/>
      <c r="O346" s="86">
        <v>16</v>
      </c>
      <c r="P346" s="114"/>
      <c r="Q346" s="84" t="s">
        <v>809</v>
      </c>
      <c r="R346" s="84">
        <v>291068539.11</v>
      </c>
      <c r="S346" s="88">
        <v>0</v>
      </c>
      <c r="T346" s="84">
        <v>65985450.58</v>
      </c>
      <c r="U346" s="84">
        <v>10711619.6906</v>
      </c>
      <c r="V346" s="84">
        <v>0</v>
      </c>
      <c r="W346" s="84">
        <f t="shared" si="75"/>
        <v>10711619.6906</v>
      </c>
      <c r="X346" s="84">
        <v>282196233.73</v>
      </c>
      <c r="Y346" s="85">
        <f t="shared" si="65"/>
        <v>649961843.1106</v>
      </c>
    </row>
    <row r="347" ht="24.95" customHeight="1" spans="1:25">
      <c r="A347" s="82"/>
      <c r="B347" s="89"/>
      <c r="C347" s="79">
        <v>12</v>
      </c>
      <c r="D347" s="84" t="s">
        <v>810</v>
      </c>
      <c r="E347" s="84">
        <v>248120205.54</v>
      </c>
      <c r="F347" s="84">
        <v>0</v>
      </c>
      <c r="G347" s="84">
        <v>56249031.96</v>
      </c>
      <c r="H347" s="84">
        <v>9131077.1251</v>
      </c>
      <c r="I347" s="84">
        <v>0</v>
      </c>
      <c r="J347" s="84">
        <f t="shared" si="79"/>
        <v>9131077.1251</v>
      </c>
      <c r="K347" s="107">
        <v>222011275.18</v>
      </c>
      <c r="L347" s="85">
        <f t="shared" si="76"/>
        <v>535511589.8051</v>
      </c>
      <c r="M347" s="78"/>
      <c r="N347" s="89"/>
      <c r="O347" s="86">
        <v>17</v>
      </c>
      <c r="P347" s="114"/>
      <c r="Q347" s="84" t="s">
        <v>811</v>
      </c>
      <c r="R347" s="84">
        <v>288717142.36</v>
      </c>
      <c r="S347" s="88">
        <v>0</v>
      </c>
      <c r="T347" s="84">
        <v>65452387.22</v>
      </c>
      <c r="U347" s="84">
        <v>10625085.8874</v>
      </c>
      <c r="V347" s="84">
        <v>0</v>
      </c>
      <c r="W347" s="84">
        <f t="shared" si="75"/>
        <v>10625085.8874</v>
      </c>
      <c r="X347" s="84">
        <v>268024271.77</v>
      </c>
      <c r="Y347" s="85">
        <f t="shared" si="65"/>
        <v>632818887.2374</v>
      </c>
    </row>
    <row r="348" ht="24.95" customHeight="1" spans="1:25">
      <c r="A348" s="82"/>
      <c r="B348" s="89"/>
      <c r="C348" s="79">
        <v>13</v>
      </c>
      <c r="D348" s="84" t="s">
        <v>812</v>
      </c>
      <c r="E348" s="84">
        <v>209453897.71</v>
      </c>
      <c r="F348" s="84">
        <v>0</v>
      </c>
      <c r="G348" s="84">
        <v>47483351.71</v>
      </c>
      <c r="H348" s="84">
        <v>7708117.4826</v>
      </c>
      <c r="I348" s="84">
        <v>0</v>
      </c>
      <c r="J348" s="84">
        <f t="shared" si="79"/>
        <v>7708117.4826</v>
      </c>
      <c r="K348" s="107">
        <v>214954062.56</v>
      </c>
      <c r="L348" s="85">
        <f t="shared" si="76"/>
        <v>479599429.4626</v>
      </c>
      <c r="M348" s="78"/>
      <c r="N348" s="89"/>
      <c r="O348" s="86">
        <v>18</v>
      </c>
      <c r="P348" s="114"/>
      <c r="Q348" s="84" t="s">
        <v>813</v>
      </c>
      <c r="R348" s="84">
        <v>323281351.52</v>
      </c>
      <c r="S348" s="88">
        <v>0</v>
      </c>
      <c r="T348" s="84">
        <v>73288118.7</v>
      </c>
      <c r="U348" s="84">
        <v>11897084.1064</v>
      </c>
      <c r="V348" s="84">
        <v>0</v>
      </c>
      <c r="W348" s="84">
        <f t="shared" si="75"/>
        <v>11897084.1064</v>
      </c>
      <c r="X348" s="84">
        <v>279239071.47</v>
      </c>
      <c r="Y348" s="85">
        <f t="shared" ref="Y348:Y410" si="80">R348+S348+T348+W348+X348</f>
        <v>687705625.7964</v>
      </c>
    </row>
    <row r="349" ht="24.95" customHeight="1" spans="1:25">
      <c r="A349" s="82"/>
      <c r="B349" s="89"/>
      <c r="C349" s="79">
        <v>14</v>
      </c>
      <c r="D349" s="84" t="s">
        <v>814</v>
      </c>
      <c r="E349" s="84">
        <v>287887698.63</v>
      </c>
      <c r="F349" s="84">
        <v>0</v>
      </c>
      <c r="G349" s="84">
        <v>65264351.71</v>
      </c>
      <c r="H349" s="84">
        <v>10594561.5103</v>
      </c>
      <c r="I349" s="84">
        <v>0</v>
      </c>
      <c r="J349" s="84">
        <f t="shared" si="79"/>
        <v>10594561.5103</v>
      </c>
      <c r="K349" s="107">
        <v>261082804.91</v>
      </c>
      <c r="L349" s="85">
        <f t="shared" si="76"/>
        <v>624829416.7603</v>
      </c>
      <c r="M349" s="78"/>
      <c r="N349" s="89"/>
      <c r="O349" s="86">
        <v>19</v>
      </c>
      <c r="P349" s="114"/>
      <c r="Q349" s="84" t="s">
        <v>815</v>
      </c>
      <c r="R349" s="84">
        <v>298052377.83</v>
      </c>
      <c r="S349" s="88">
        <v>0</v>
      </c>
      <c r="T349" s="84">
        <v>67568691.92</v>
      </c>
      <c r="U349" s="84">
        <v>10968632.0923</v>
      </c>
      <c r="V349" s="84">
        <v>0</v>
      </c>
      <c r="W349" s="84">
        <f t="shared" si="75"/>
        <v>10968632.0923</v>
      </c>
      <c r="X349" s="84">
        <v>237738671.01</v>
      </c>
      <c r="Y349" s="85">
        <f t="shared" si="80"/>
        <v>614328372.8523</v>
      </c>
    </row>
    <row r="350" ht="24.95" customHeight="1" spans="1:25">
      <c r="A350" s="82"/>
      <c r="B350" s="89"/>
      <c r="C350" s="79">
        <v>15</v>
      </c>
      <c r="D350" s="84" t="s">
        <v>816</v>
      </c>
      <c r="E350" s="84">
        <v>323799960.76</v>
      </c>
      <c r="F350" s="84">
        <v>0</v>
      </c>
      <c r="G350" s="84">
        <v>73405687.79</v>
      </c>
      <c r="H350" s="84">
        <v>11916169.4564</v>
      </c>
      <c r="I350" s="84">
        <v>0</v>
      </c>
      <c r="J350" s="84">
        <f t="shared" si="79"/>
        <v>11916169.4564</v>
      </c>
      <c r="K350" s="107">
        <v>276761182.31</v>
      </c>
      <c r="L350" s="85">
        <f t="shared" si="76"/>
        <v>685883000.3164</v>
      </c>
      <c r="M350" s="78"/>
      <c r="N350" s="89"/>
      <c r="O350" s="86">
        <v>20</v>
      </c>
      <c r="P350" s="114"/>
      <c r="Q350" s="84" t="s">
        <v>817</v>
      </c>
      <c r="R350" s="84">
        <v>271232012.67</v>
      </c>
      <c r="S350" s="88">
        <v>0</v>
      </c>
      <c r="T350" s="84">
        <v>61488495.53</v>
      </c>
      <c r="U350" s="84">
        <v>9981615.2461</v>
      </c>
      <c r="V350" s="84">
        <v>0</v>
      </c>
      <c r="W350" s="84">
        <f t="shared" si="75"/>
        <v>9981615.2461</v>
      </c>
      <c r="X350" s="84">
        <v>220745542.63</v>
      </c>
      <c r="Y350" s="85">
        <f t="shared" si="80"/>
        <v>563447666.0761</v>
      </c>
    </row>
    <row r="351" ht="24.95" customHeight="1" spans="1:25">
      <c r="A351" s="82"/>
      <c r="B351" s="89"/>
      <c r="C351" s="79">
        <v>16</v>
      </c>
      <c r="D351" s="84" t="s">
        <v>818</v>
      </c>
      <c r="E351" s="84">
        <v>237314191.31</v>
      </c>
      <c r="F351" s="84">
        <v>0</v>
      </c>
      <c r="G351" s="84">
        <v>53799300.64</v>
      </c>
      <c r="H351" s="84">
        <v>8733404.7585</v>
      </c>
      <c r="I351" s="84">
        <v>0</v>
      </c>
      <c r="J351" s="84">
        <f t="shared" si="79"/>
        <v>8733404.7585</v>
      </c>
      <c r="K351" s="107">
        <v>223296136.97</v>
      </c>
      <c r="L351" s="85">
        <f t="shared" si="76"/>
        <v>523143033.6785</v>
      </c>
      <c r="M351" s="78"/>
      <c r="N351" s="89"/>
      <c r="O351" s="86">
        <v>21</v>
      </c>
      <c r="P351" s="114"/>
      <c r="Q351" s="84" t="s">
        <v>819</v>
      </c>
      <c r="R351" s="84">
        <v>279598473.48</v>
      </c>
      <c r="S351" s="88">
        <v>0</v>
      </c>
      <c r="T351" s="84">
        <v>63385178.31</v>
      </c>
      <c r="U351" s="84">
        <v>10289509.5539</v>
      </c>
      <c r="V351" s="84">
        <v>0</v>
      </c>
      <c r="W351" s="84">
        <f t="shared" ref="W351:W382" si="81">U351-V351</f>
        <v>10289509.5539</v>
      </c>
      <c r="X351" s="84">
        <v>262309831.24</v>
      </c>
      <c r="Y351" s="85">
        <f t="shared" si="80"/>
        <v>615582992.5839</v>
      </c>
    </row>
    <row r="352" ht="24.95" customHeight="1" spans="1:25">
      <c r="A352" s="82"/>
      <c r="B352" s="89"/>
      <c r="C352" s="79">
        <v>17</v>
      </c>
      <c r="D352" s="84" t="s">
        <v>820</v>
      </c>
      <c r="E352" s="84">
        <v>251123399.98</v>
      </c>
      <c r="F352" s="84">
        <v>0</v>
      </c>
      <c r="G352" s="84">
        <v>56929858.34</v>
      </c>
      <c r="H352" s="84">
        <v>9241597.7495</v>
      </c>
      <c r="I352" s="84">
        <v>0</v>
      </c>
      <c r="J352" s="84">
        <f t="shared" si="79"/>
        <v>9241597.7495</v>
      </c>
      <c r="K352" s="107">
        <v>235826434.87</v>
      </c>
      <c r="L352" s="85">
        <f t="shared" si="76"/>
        <v>553121290.9395</v>
      </c>
      <c r="M352" s="78"/>
      <c r="N352" s="89"/>
      <c r="O352" s="86">
        <v>22</v>
      </c>
      <c r="P352" s="114"/>
      <c r="Q352" s="84" t="s">
        <v>821</v>
      </c>
      <c r="R352" s="84">
        <v>269017176.89</v>
      </c>
      <c r="S352" s="88">
        <v>0</v>
      </c>
      <c r="T352" s="84">
        <v>60986390.64</v>
      </c>
      <c r="U352" s="84">
        <v>9900107.0259</v>
      </c>
      <c r="V352" s="84">
        <v>0</v>
      </c>
      <c r="W352" s="84">
        <f t="shared" si="81"/>
        <v>9900107.0259</v>
      </c>
      <c r="X352" s="84">
        <v>255841809.38</v>
      </c>
      <c r="Y352" s="85">
        <f t="shared" si="80"/>
        <v>595745483.9359</v>
      </c>
    </row>
    <row r="353" ht="24.95" customHeight="1" spans="1:25">
      <c r="A353" s="82"/>
      <c r="B353" s="89"/>
      <c r="C353" s="79">
        <v>18</v>
      </c>
      <c r="D353" s="84" t="s">
        <v>822</v>
      </c>
      <c r="E353" s="84">
        <v>261917316.11</v>
      </c>
      <c r="F353" s="84">
        <v>0</v>
      </c>
      <c r="G353" s="84">
        <v>59376847.01</v>
      </c>
      <c r="H353" s="84">
        <v>9638824.8938</v>
      </c>
      <c r="I353" s="84">
        <v>0</v>
      </c>
      <c r="J353" s="84">
        <f t="shared" si="79"/>
        <v>9638824.8938</v>
      </c>
      <c r="K353" s="107">
        <v>247045717.95</v>
      </c>
      <c r="L353" s="85">
        <f t="shared" si="76"/>
        <v>577978705.9638</v>
      </c>
      <c r="M353" s="78"/>
      <c r="N353" s="91"/>
      <c r="O353" s="86">
        <v>23</v>
      </c>
      <c r="P353" s="115"/>
      <c r="Q353" s="84" t="s">
        <v>823</v>
      </c>
      <c r="R353" s="84">
        <v>252203544.1</v>
      </c>
      <c r="S353" s="88">
        <v>0</v>
      </c>
      <c r="T353" s="84">
        <v>57174727.8</v>
      </c>
      <c r="U353" s="84">
        <v>9281348.1577</v>
      </c>
      <c r="V353" s="84">
        <v>0</v>
      </c>
      <c r="W353" s="84">
        <f t="shared" si="81"/>
        <v>9281348.1577</v>
      </c>
      <c r="X353" s="84">
        <v>238171317.1</v>
      </c>
      <c r="Y353" s="85">
        <f t="shared" si="80"/>
        <v>556830937.1577</v>
      </c>
    </row>
    <row r="354" ht="24.95" customHeight="1" spans="1:25">
      <c r="A354" s="82"/>
      <c r="B354" s="89"/>
      <c r="C354" s="79">
        <v>19</v>
      </c>
      <c r="D354" s="84" t="s">
        <v>824</v>
      </c>
      <c r="E354" s="84">
        <v>270598982.36</v>
      </c>
      <c r="F354" s="84">
        <v>0</v>
      </c>
      <c r="G354" s="84">
        <v>61344987.1</v>
      </c>
      <c r="H354" s="84">
        <v>9958319.0838</v>
      </c>
      <c r="I354" s="84">
        <v>0</v>
      </c>
      <c r="J354" s="84">
        <f t="shared" si="79"/>
        <v>9958319.0838</v>
      </c>
      <c r="K354" s="107">
        <v>240092743.89</v>
      </c>
      <c r="L354" s="85">
        <f t="shared" si="76"/>
        <v>581995032.4338</v>
      </c>
      <c r="M354" s="78"/>
      <c r="N354" s="79"/>
      <c r="O354" s="93" t="s">
        <v>825</v>
      </c>
      <c r="P354" s="97"/>
      <c r="Q354" s="94"/>
      <c r="R354" s="94">
        <f t="shared" ref="R354:V354" si="82">SUM(R331:R353)</f>
        <v>6663760970.56</v>
      </c>
      <c r="S354" s="88">
        <v>0</v>
      </c>
      <c r="T354" s="94">
        <f t="shared" si="82"/>
        <v>1510679482.99</v>
      </c>
      <c r="U354" s="94">
        <f t="shared" si="82"/>
        <v>245233213.6067</v>
      </c>
      <c r="V354" s="94">
        <f t="shared" si="82"/>
        <v>0</v>
      </c>
      <c r="W354" s="94">
        <f t="shared" si="81"/>
        <v>245233213.6067</v>
      </c>
      <c r="X354" s="94">
        <f>SUM(X331:X353)</f>
        <v>5870888313.7</v>
      </c>
      <c r="Y354" s="94">
        <f>SUM(Y331:Y353)</f>
        <v>14290561980.8567</v>
      </c>
    </row>
    <row r="355" ht="24.95" customHeight="1" spans="1:25">
      <c r="A355" s="82"/>
      <c r="B355" s="89"/>
      <c r="C355" s="79">
        <v>20</v>
      </c>
      <c r="D355" s="84" t="s">
        <v>826</v>
      </c>
      <c r="E355" s="84">
        <v>272938766.61</v>
      </c>
      <c r="F355" s="84">
        <v>0</v>
      </c>
      <c r="G355" s="84">
        <v>61875417.9</v>
      </c>
      <c r="H355" s="84">
        <v>10044425.5353</v>
      </c>
      <c r="I355" s="84">
        <v>0</v>
      </c>
      <c r="J355" s="84">
        <f t="shared" si="79"/>
        <v>10044425.5353</v>
      </c>
      <c r="K355" s="107">
        <v>242634072.72</v>
      </c>
      <c r="L355" s="85">
        <f t="shared" si="76"/>
        <v>587492682.7653</v>
      </c>
      <c r="M355" s="78"/>
      <c r="N355" s="83">
        <v>34</v>
      </c>
      <c r="O355" s="86">
        <v>1</v>
      </c>
      <c r="P355" s="83" t="s">
        <v>117</v>
      </c>
      <c r="Q355" s="84" t="s">
        <v>827</v>
      </c>
      <c r="R355" s="84">
        <v>250330298.04</v>
      </c>
      <c r="S355" s="88">
        <v>0</v>
      </c>
      <c r="T355" s="84">
        <v>56750061.55</v>
      </c>
      <c r="U355" s="84">
        <v>9212410.7876</v>
      </c>
      <c r="V355" s="84">
        <f t="shared" ref="V355:V370" si="83">U355/2</f>
        <v>4606205.3938</v>
      </c>
      <c r="W355" s="84">
        <f t="shared" si="81"/>
        <v>4606205.3938</v>
      </c>
      <c r="X355" s="84">
        <v>223815400.74</v>
      </c>
      <c r="Y355" s="85">
        <f t="shared" si="80"/>
        <v>535501965.7238</v>
      </c>
    </row>
    <row r="356" ht="24.95" customHeight="1" spans="1:25">
      <c r="A356" s="82"/>
      <c r="B356" s="89"/>
      <c r="C356" s="79">
        <v>21</v>
      </c>
      <c r="D356" s="84" t="s">
        <v>828</v>
      </c>
      <c r="E356" s="84">
        <v>255688897.09</v>
      </c>
      <c r="F356" s="84">
        <v>0</v>
      </c>
      <c r="G356" s="84">
        <v>57964859.87</v>
      </c>
      <c r="H356" s="84">
        <v>9409612.7089</v>
      </c>
      <c r="I356" s="84">
        <v>0</v>
      </c>
      <c r="J356" s="84">
        <f t="shared" si="79"/>
        <v>9409612.7089</v>
      </c>
      <c r="K356" s="107">
        <v>235796172.06</v>
      </c>
      <c r="L356" s="85">
        <f t="shared" si="76"/>
        <v>558859541.7289</v>
      </c>
      <c r="M356" s="78"/>
      <c r="N356" s="89"/>
      <c r="O356" s="86">
        <v>2</v>
      </c>
      <c r="P356" s="89"/>
      <c r="Q356" s="84" t="s">
        <v>829</v>
      </c>
      <c r="R356" s="84">
        <v>428372788.15</v>
      </c>
      <c r="S356" s="88">
        <v>0</v>
      </c>
      <c r="T356" s="84">
        <v>97112424.2</v>
      </c>
      <c r="U356" s="84">
        <v>15764556.3705</v>
      </c>
      <c r="V356" s="84">
        <f t="shared" si="83"/>
        <v>7882278.18525</v>
      </c>
      <c r="W356" s="84">
        <f t="shared" si="81"/>
        <v>7882278.18525</v>
      </c>
      <c r="X356" s="84">
        <v>269401654.2</v>
      </c>
      <c r="Y356" s="85">
        <f t="shared" si="80"/>
        <v>802769144.73525</v>
      </c>
    </row>
    <row r="357" ht="24.95" customHeight="1" spans="1:25">
      <c r="A357" s="82"/>
      <c r="B357" s="89"/>
      <c r="C357" s="79">
        <v>22</v>
      </c>
      <c r="D357" s="84" t="s">
        <v>830</v>
      </c>
      <c r="E357" s="84">
        <v>234532972.44</v>
      </c>
      <c r="F357" s="84">
        <v>0</v>
      </c>
      <c r="G357" s="84">
        <v>53168796.29</v>
      </c>
      <c r="H357" s="84">
        <v>8631053.0619</v>
      </c>
      <c r="I357" s="84">
        <v>0</v>
      </c>
      <c r="J357" s="84">
        <f t="shared" si="79"/>
        <v>8631053.0619</v>
      </c>
      <c r="K357" s="107">
        <v>223470988.76</v>
      </c>
      <c r="L357" s="85">
        <f t="shared" si="76"/>
        <v>519803810.5519</v>
      </c>
      <c r="M357" s="78"/>
      <c r="N357" s="89"/>
      <c r="O357" s="86">
        <v>3</v>
      </c>
      <c r="P357" s="89"/>
      <c r="Q357" s="84" t="s">
        <v>831</v>
      </c>
      <c r="R357" s="84">
        <v>294213307.84</v>
      </c>
      <c r="S357" s="88">
        <v>0</v>
      </c>
      <c r="T357" s="84">
        <v>66698371.95</v>
      </c>
      <c r="U357" s="84">
        <v>10827350.3936</v>
      </c>
      <c r="V357" s="84">
        <f t="shared" si="83"/>
        <v>5413675.1968</v>
      </c>
      <c r="W357" s="84">
        <f t="shared" si="81"/>
        <v>5413675.1968</v>
      </c>
      <c r="X357" s="84">
        <v>241446289.83</v>
      </c>
      <c r="Y357" s="85">
        <f t="shared" si="80"/>
        <v>607771644.8168</v>
      </c>
    </row>
    <row r="358" ht="24.95" customHeight="1" spans="1:25">
      <c r="A358" s="82"/>
      <c r="B358" s="89"/>
      <c r="C358" s="79">
        <v>23</v>
      </c>
      <c r="D358" s="84" t="s">
        <v>832</v>
      </c>
      <c r="E358" s="84">
        <v>287823202.24</v>
      </c>
      <c r="F358" s="84">
        <v>0</v>
      </c>
      <c r="G358" s="84">
        <v>65249730.34</v>
      </c>
      <c r="H358" s="84">
        <v>10592187.9773</v>
      </c>
      <c r="I358" s="84">
        <v>0</v>
      </c>
      <c r="J358" s="84">
        <f t="shared" si="79"/>
        <v>10592187.9773</v>
      </c>
      <c r="K358" s="107">
        <v>247232899.03</v>
      </c>
      <c r="L358" s="85">
        <f t="shared" si="76"/>
        <v>610898019.5873</v>
      </c>
      <c r="M358" s="78"/>
      <c r="N358" s="89"/>
      <c r="O358" s="86">
        <v>4</v>
      </c>
      <c r="P358" s="89"/>
      <c r="Q358" s="84" t="s">
        <v>833</v>
      </c>
      <c r="R358" s="84">
        <v>351292449.05</v>
      </c>
      <c r="S358" s="88">
        <v>0</v>
      </c>
      <c r="T358" s="84">
        <v>79638254.98</v>
      </c>
      <c r="U358" s="84">
        <v>12927921.1209</v>
      </c>
      <c r="V358" s="84">
        <f t="shared" si="83"/>
        <v>6463960.56045</v>
      </c>
      <c r="W358" s="84">
        <f t="shared" si="81"/>
        <v>6463960.56045</v>
      </c>
      <c r="X358" s="84">
        <v>224136709.59</v>
      </c>
      <c r="Y358" s="85">
        <f t="shared" si="80"/>
        <v>661531374.18045</v>
      </c>
    </row>
    <row r="359" ht="24.95" customHeight="1" spans="1:25">
      <c r="A359" s="82"/>
      <c r="B359" s="89"/>
      <c r="C359" s="79">
        <v>24</v>
      </c>
      <c r="D359" s="84" t="s">
        <v>834</v>
      </c>
      <c r="E359" s="84">
        <v>212847692.04</v>
      </c>
      <c r="F359" s="84">
        <v>0</v>
      </c>
      <c r="G359" s="84">
        <v>48252727.37</v>
      </c>
      <c r="H359" s="84">
        <v>7833012.5823</v>
      </c>
      <c r="I359" s="84">
        <v>0</v>
      </c>
      <c r="J359" s="84">
        <f t="shared" si="79"/>
        <v>7833012.5823</v>
      </c>
      <c r="K359" s="107">
        <v>204564204.65</v>
      </c>
      <c r="L359" s="85">
        <f t="shared" si="76"/>
        <v>473497636.6423</v>
      </c>
      <c r="M359" s="78"/>
      <c r="N359" s="89"/>
      <c r="O359" s="86">
        <v>5</v>
      </c>
      <c r="P359" s="89"/>
      <c r="Q359" s="84" t="s">
        <v>835</v>
      </c>
      <c r="R359" s="84">
        <v>379517204.88</v>
      </c>
      <c r="S359" s="88">
        <v>0</v>
      </c>
      <c r="T359" s="84">
        <v>86036827.76</v>
      </c>
      <c r="U359" s="84">
        <v>13966620.9793</v>
      </c>
      <c r="V359" s="84">
        <f t="shared" si="83"/>
        <v>6983310.48965</v>
      </c>
      <c r="W359" s="84">
        <f t="shared" si="81"/>
        <v>6983310.48965</v>
      </c>
      <c r="X359" s="84">
        <v>282782299.71</v>
      </c>
      <c r="Y359" s="85">
        <f t="shared" si="80"/>
        <v>755319642.83965</v>
      </c>
    </row>
    <row r="360" ht="24.95" customHeight="1" spans="1:25">
      <c r="A360" s="82"/>
      <c r="B360" s="89"/>
      <c r="C360" s="79">
        <v>25</v>
      </c>
      <c r="D360" s="84" t="s">
        <v>836</v>
      </c>
      <c r="E360" s="84">
        <v>267149270.39</v>
      </c>
      <c r="F360" s="84">
        <v>0</v>
      </c>
      <c r="G360" s="84">
        <v>60562934.87</v>
      </c>
      <c r="H360" s="84">
        <v>9831366.158</v>
      </c>
      <c r="I360" s="84">
        <v>0</v>
      </c>
      <c r="J360" s="84">
        <f t="shared" si="79"/>
        <v>9831366.158</v>
      </c>
      <c r="K360" s="107">
        <v>224377004.99</v>
      </c>
      <c r="L360" s="85">
        <f t="shared" si="76"/>
        <v>561920576.408</v>
      </c>
      <c r="M360" s="78"/>
      <c r="N360" s="89"/>
      <c r="O360" s="86">
        <v>6</v>
      </c>
      <c r="P360" s="89"/>
      <c r="Q360" s="84" t="s">
        <v>837</v>
      </c>
      <c r="R360" s="84">
        <v>262910722.48</v>
      </c>
      <c r="S360" s="88">
        <v>0</v>
      </c>
      <c r="T360" s="84">
        <v>59602052.96</v>
      </c>
      <c r="U360" s="84">
        <v>9675383.2633</v>
      </c>
      <c r="V360" s="84">
        <f t="shared" si="83"/>
        <v>4837691.63165</v>
      </c>
      <c r="W360" s="84">
        <f t="shared" si="81"/>
        <v>4837691.63165</v>
      </c>
      <c r="X360" s="84">
        <v>222744246.7</v>
      </c>
      <c r="Y360" s="85">
        <f t="shared" si="80"/>
        <v>550094713.77165</v>
      </c>
    </row>
    <row r="361" ht="24.95" customHeight="1" spans="1:25">
      <c r="A361" s="82"/>
      <c r="B361" s="89"/>
      <c r="C361" s="79">
        <v>26</v>
      </c>
      <c r="D361" s="84" t="s">
        <v>838</v>
      </c>
      <c r="E361" s="84">
        <v>242970907.45</v>
      </c>
      <c r="F361" s="84">
        <v>0</v>
      </c>
      <c r="G361" s="84">
        <v>55081682.34</v>
      </c>
      <c r="H361" s="84">
        <v>8941577.6931</v>
      </c>
      <c r="I361" s="84">
        <v>0</v>
      </c>
      <c r="J361" s="84">
        <f t="shared" si="79"/>
        <v>8941577.6931</v>
      </c>
      <c r="K361" s="107">
        <v>224716247.37</v>
      </c>
      <c r="L361" s="85">
        <f t="shared" si="76"/>
        <v>531710414.8531</v>
      </c>
      <c r="M361" s="78"/>
      <c r="N361" s="89"/>
      <c r="O361" s="86">
        <v>7</v>
      </c>
      <c r="P361" s="89"/>
      <c r="Q361" s="84" t="s">
        <v>839</v>
      </c>
      <c r="R361" s="84">
        <v>252874921.99</v>
      </c>
      <c r="S361" s="88">
        <v>0</v>
      </c>
      <c r="T361" s="84">
        <v>57326929.66</v>
      </c>
      <c r="U361" s="84">
        <v>9306055.5493</v>
      </c>
      <c r="V361" s="84">
        <f t="shared" si="83"/>
        <v>4653027.77465</v>
      </c>
      <c r="W361" s="84">
        <f t="shared" si="81"/>
        <v>4653027.77465</v>
      </c>
      <c r="X361" s="84">
        <v>243588597.9</v>
      </c>
      <c r="Y361" s="85">
        <f t="shared" si="80"/>
        <v>558443477.32465</v>
      </c>
    </row>
    <row r="362" ht="24.95" customHeight="1" spans="1:25">
      <c r="A362" s="82"/>
      <c r="B362" s="91"/>
      <c r="C362" s="79">
        <v>27</v>
      </c>
      <c r="D362" s="84" t="s">
        <v>840</v>
      </c>
      <c r="E362" s="84">
        <v>225142831.66</v>
      </c>
      <c r="F362" s="84">
        <v>0</v>
      </c>
      <c r="G362" s="84">
        <v>51040044.5</v>
      </c>
      <c r="H362" s="84">
        <v>8285486.2844</v>
      </c>
      <c r="I362" s="84">
        <v>0</v>
      </c>
      <c r="J362" s="84">
        <f t="shared" si="79"/>
        <v>8285486.2844</v>
      </c>
      <c r="K362" s="107">
        <v>211266856.7</v>
      </c>
      <c r="L362" s="85">
        <f t="shared" si="76"/>
        <v>495735219.1444</v>
      </c>
      <c r="M362" s="78"/>
      <c r="N362" s="89"/>
      <c r="O362" s="86">
        <v>8</v>
      </c>
      <c r="P362" s="89"/>
      <c r="Q362" s="84" t="s">
        <v>841</v>
      </c>
      <c r="R362" s="84">
        <v>392496461.82</v>
      </c>
      <c r="S362" s="88">
        <v>0</v>
      </c>
      <c r="T362" s="84">
        <v>88979234.79</v>
      </c>
      <c r="U362" s="84">
        <v>14444270.8983</v>
      </c>
      <c r="V362" s="84">
        <f t="shared" si="83"/>
        <v>7222135.44915</v>
      </c>
      <c r="W362" s="84">
        <f t="shared" si="81"/>
        <v>7222135.44915</v>
      </c>
      <c r="X362" s="84">
        <v>264510661</v>
      </c>
      <c r="Y362" s="85">
        <f t="shared" si="80"/>
        <v>753208493.05915</v>
      </c>
    </row>
    <row r="363" ht="24.95" customHeight="1" spans="1:25">
      <c r="A363" s="79"/>
      <c r="B363" s="92" t="s">
        <v>842</v>
      </c>
      <c r="C363" s="93"/>
      <c r="D363" s="94"/>
      <c r="E363" s="94">
        <f t="shared" ref="E363:L363" si="84">SUM(E336:E362)</f>
        <v>7039983569.02</v>
      </c>
      <c r="F363" s="84">
        <v>0</v>
      </c>
      <c r="G363" s="94">
        <f t="shared" si="84"/>
        <v>1595969421.06</v>
      </c>
      <c r="H363" s="94">
        <f t="shared" si="84"/>
        <v>259078589.7025</v>
      </c>
      <c r="I363" s="94">
        <f t="shared" si="84"/>
        <v>0</v>
      </c>
      <c r="J363" s="94">
        <f t="shared" si="84"/>
        <v>259078589.7025</v>
      </c>
      <c r="K363" s="94">
        <f t="shared" si="84"/>
        <v>6362946556.49</v>
      </c>
      <c r="L363" s="94">
        <f t="shared" si="84"/>
        <v>15257978136.2725</v>
      </c>
      <c r="M363" s="78"/>
      <c r="N363" s="89"/>
      <c r="O363" s="86">
        <v>9</v>
      </c>
      <c r="P363" s="89"/>
      <c r="Q363" s="84" t="s">
        <v>843</v>
      </c>
      <c r="R363" s="84">
        <v>279394396.91</v>
      </c>
      <c r="S363" s="88">
        <v>0</v>
      </c>
      <c r="T363" s="84">
        <v>63338914.01</v>
      </c>
      <c r="U363" s="84">
        <v>10281999.3275</v>
      </c>
      <c r="V363" s="84">
        <f t="shared" si="83"/>
        <v>5140999.66375</v>
      </c>
      <c r="W363" s="84">
        <f t="shared" si="81"/>
        <v>5140999.66375</v>
      </c>
      <c r="X363" s="84">
        <v>225537765.62</v>
      </c>
      <c r="Y363" s="85">
        <f t="shared" si="80"/>
        <v>573412076.20375</v>
      </c>
    </row>
    <row r="364" ht="24.95" customHeight="1" spans="1:25">
      <c r="A364" s="82">
        <v>18</v>
      </c>
      <c r="B364" s="83" t="s">
        <v>844</v>
      </c>
      <c r="C364" s="79">
        <v>1</v>
      </c>
      <c r="D364" s="84" t="s">
        <v>845</v>
      </c>
      <c r="E364" s="84">
        <v>421532289.87</v>
      </c>
      <c r="F364" s="84">
        <v>0</v>
      </c>
      <c r="G364" s="84">
        <v>95561678.24</v>
      </c>
      <c r="H364" s="84">
        <v>15512819.0431</v>
      </c>
      <c r="I364" s="84">
        <f t="shared" ref="I364:I386" si="85">H364/2</f>
        <v>7756409.52155</v>
      </c>
      <c r="J364" s="84">
        <f>H364-I364</f>
        <v>7756409.52155</v>
      </c>
      <c r="K364" s="107">
        <v>274180948.18</v>
      </c>
      <c r="L364" s="85">
        <f t="shared" si="76"/>
        <v>799031325.81155</v>
      </c>
      <c r="M364" s="78"/>
      <c r="N364" s="89"/>
      <c r="O364" s="86">
        <v>10</v>
      </c>
      <c r="P364" s="89"/>
      <c r="Q364" s="84" t="s">
        <v>846</v>
      </c>
      <c r="R364" s="84">
        <v>257964208.32</v>
      </c>
      <c r="S364" s="88">
        <v>0</v>
      </c>
      <c r="T364" s="84">
        <v>58480674.59</v>
      </c>
      <c r="U364" s="84">
        <v>9493346.4874</v>
      </c>
      <c r="V364" s="84">
        <f t="shared" si="83"/>
        <v>4746673.2437</v>
      </c>
      <c r="W364" s="84">
        <f t="shared" si="81"/>
        <v>4746673.2437</v>
      </c>
      <c r="X364" s="84">
        <v>227427883.61</v>
      </c>
      <c r="Y364" s="85">
        <f t="shared" si="80"/>
        <v>548619439.7637</v>
      </c>
    </row>
    <row r="365" ht="24.95" customHeight="1" spans="1:25">
      <c r="A365" s="82"/>
      <c r="B365" s="89"/>
      <c r="C365" s="79">
        <v>2</v>
      </c>
      <c r="D365" s="84" t="s">
        <v>847</v>
      </c>
      <c r="E365" s="84">
        <v>428625135.28</v>
      </c>
      <c r="F365" s="84">
        <v>0</v>
      </c>
      <c r="G365" s="84">
        <v>97169631.48</v>
      </c>
      <c r="H365" s="84">
        <v>15773843.0027</v>
      </c>
      <c r="I365" s="84">
        <f t="shared" si="85"/>
        <v>7886921.50135</v>
      </c>
      <c r="J365" s="84">
        <f t="shared" ref="J365:J386" si="86">H365-I365</f>
        <v>7886921.50135</v>
      </c>
      <c r="K365" s="107">
        <v>317478062.9</v>
      </c>
      <c r="L365" s="85">
        <f t="shared" si="76"/>
        <v>851159751.16135</v>
      </c>
      <c r="M365" s="78"/>
      <c r="N365" s="89"/>
      <c r="O365" s="86">
        <v>11</v>
      </c>
      <c r="P365" s="89"/>
      <c r="Q365" s="84" t="s">
        <v>848</v>
      </c>
      <c r="R365" s="84">
        <v>384964637.62</v>
      </c>
      <c r="S365" s="88">
        <v>0</v>
      </c>
      <c r="T365" s="84">
        <v>87271764.74</v>
      </c>
      <c r="U365" s="84">
        <v>14167092.0709</v>
      </c>
      <c r="V365" s="84">
        <f t="shared" si="83"/>
        <v>7083546.03545</v>
      </c>
      <c r="W365" s="84">
        <f t="shared" si="81"/>
        <v>7083546.03545</v>
      </c>
      <c r="X365" s="84">
        <v>275193433.02</v>
      </c>
      <c r="Y365" s="85">
        <f t="shared" si="80"/>
        <v>754513381.41545</v>
      </c>
    </row>
    <row r="366" ht="24.95" customHeight="1" spans="1:25">
      <c r="A366" s="82"/>
      <c r="B366" s="89"/>
      <c r="C366" s="79">
        <v>3</v>
      </c>
      <c r="D366" s="84" t="s">
        <v>849</v>
      </c>
      <c r="E366" s="84">
        <v>354721528.56</v>
      </c>
      <c r="F366" s="84">
        <v>0</v>
      </c>
      <c r="G366" s="84">
        <v>80415629.81</v>
      </c>
      <c r="H366" s="84">
        <v>13054114.7513</v>
      </c>
      <c r="I366" s="84">
        <f t="shared" si="85"/>
        <v>6527057.37565</v>
      </c>
      <c r="J366" s="84">
        <f t="shared" si="86"/>
        <v>6527057.37565</v>
      </c>
      <c r="K366" s="107">
        <v>286907767.55</v>
      </c>
      <c r="L366" s="85">
        <f t="shared" si="76"/>
        <v>728571983.29565</v>
      </c>
      <c r="M366" s="78"/>
      <c r="N366" s="89"/>
      <c r="O366" s="86">
        <v>12</v>
      </c>
      <c r="P366" s="89"/>
      <c r="Q366" s="84" t="s">
        <v>850</v>
      </c>
      <c r="R366" s="84">
        <v>304711956.48</v>
      </c>
      <c r="S366" s="88">
        <v>0</v>
      </c>
      <c r="T366" s="84">
        <v>69078423.27</v>
      </c>
      <c r="U366" s="84">
        <v>11213711.3925</v>
      </c>
      <c r="V366" s="84">
        <f t="shared" si="83"/>
        <v>5606855.69625</v>
      </c>
      <c r="W366" s="84">
        <f t="shared" si="81"/>
        <v>5606855.69625</v>
      </c>
      <c r="X366" s="84">
        <v>241908825.12</v>
      </c>
      <c r="Y366" s="85">
        <f t="shared" si="80"/>
        <v>621306060.56625</v>
      </c>
    </row>
    <row r="367" ht="24.95" customHeight="1" spans="1:25">
      <c r="A367" s="82"/>
      <c r="B367" s="89"/>
      <c r="C367" s="79">
        <v>4</v>
      </c>
      <c r="D367" s="84" t="s">
        <v>851</v>
      </c>
      <c r="E367" s="84">
        <v>449014215.73</v>
      </c>
      <c r="F367" s="84">
        <v>0</v>
      </c>
      <c r="G367" s="84">
        <v>61918884.52</v>
      </c>
      <c r="H367" s="84">
        <v>10051481.6054</v>
      </c>
      <c r="I367" s="84">
        <f t="shared" si="85"/>
        <v>5025740.8027</v>
      </c>
      <c r="J367" s="84">
        <f t="shared" si="86"/>
        <v>5025740.8027</v>
      </c>
      <c r="K367" s="107">
        <v>340634343.35</v>
      </c>
      <c r="L367" s="85">
        <f t="shared" si="76"/>
        <v>856593184.4027</v>
      </c>
      <c r="M367" s="78"/>
      <c r="N367" s="89"/>
      <c r="O367" s="86">
        <v>13</v>
      </c>
      <c r="P367" s="89"/>
      <c r="Q367" s="84" t="s">
        <v>852</v>
      </c>
      <c r="R367" s="84">
        <v>261895861.27</v>
      </c>
      <c r="S367" s="88">
        <v>0</v>
      </c>
      <c r="T367" s="84">
        <v>59371983.19</v>
      </c>
      <c r="U367" s="84">
        <v>9638035.3336</v>
      </c>
      <c r="V367" s="84">
        <f t="shared" si="83"/>
        <v>4819017.6668</v>
      </c>
      <c r="W367" s="84">
        <f t="shared" si="81"/>
        <v>4819017.6668</v>
      </c>
      <c r="X367" s="84">
        <v>233286165.89</v>
      </c>
      <c r="Y367" s="85">
        <f t="shared" si="80"/>
        <v>559373028.0168</v>
      </c>
    </row>
    <row r="368" ht="24.95" customHeight="1" spans="1:25">
      <c r="A368" s="82"/>
      <c r="B368" s="89"/>
      <c r="C368" s="79">
        <v>5</v>
      </c>
      <c r="D368" s="84" t="s">
        <v>853</v>
      </c>
      <c r="E368" s="84">
        <v>300799021.22</v>
      </c>
      <c r="F368" s="84">
        <v>0</v>
      </c>
      <c r="G368" s="84">
        <v>101791850.92</v>
      </c>
      <c r="H368" s="84">
        <v>16524181.9996</v>
      </c>
      <c r="I368" s="84">
        <f t="shared" si="85"/>
        <v>8262090.9998</v>
      </c>
      <c r="J368" s="84">
        <f t="shared" si="86"/>
        <v>8262090.9998</v>
      </c>
      <c r="K368" s="107">
        <v>252348011.85</v>
      </c>
      <c r="L368" s="85">
        <f t="shared" si="76"/>
        <v>663200974.9898</v>
      </c>
      <c r="M368" s="78"/>
      <c r="N368" s="89"/>
      <c r="O368" s="86">
        <v>14</v>
      </c>
      <c r="P368" s="89"/>
      <c r="Q368" s="84" t="s">
        <v>854</v>
      </c>
      <c r="R368" s="84">
        <v>375128626.12</v>
      </c>
      <c r="S368" s="88">
        <v>0</v>
      </c>
      <c r="T368" s="84">
        <v>85041933.75</v>
      </c>
      <c r="U368" s="84">
        <v>13805116.796</v>
      </c>
      <c r="V368" s="84">
        <f t="shared" si="83"/>
        <v>6902558.398</v>
      </c>
      <c r="W368" s="84">
        <f t="shared" si="81"/>
        <v>6902558.398</v>
      </c>
      <c r="X368" s="84">
        <v>281585611.06</v>
      </c>
      <c r="Y368" s="85">
        <f t="shared" si="80"/>
        <v>748658729.328</v>
      </c>
    </row>
    <row r="369" ht="24.95" customHeight="1" spans="1:25">
      <c r="A369" s="82"/>
      <c r="B369" s="89"/>
      <c r="C369" s="79">
        <v>6</v>
      </c>
      <c r="D369" s="84" t="s">
        <v>855</v>
      </c>
      <c r="E369" s="84">
        <v>262296154.87</v>
      </c>
      <c r="F369" s="84">
        <v>0</v>
      </c>
      <c r="G369" s="84">
        <v>68191357.98</v>
      </c>
      <c r="H369" s="84">
        <v>11069711.3761</v>
      </c>
      <c r="I369" s="84">
        <f t="shared" si="85"/>
        <v>5534855.68805</v>
      </c>
      <c r="J369" s="84">
        <f t="shared" si="86"/>
        <v>5534855.68805</v>
      </c>
      <c r="K369" s="107">
        <v>237945529.48</v>
      </c>
      <c r="L369" s="85">
        <f t="shared" si="76"/>
        <v>573967898.01805</v>
      </c>
      <c r="M369" s="78"/>
      <c r="N369" s="89"/>
      <c r="O369" s="86">
        <v>15</v>
      </c>
      <c r="P369" s="89"/>
      <c r="Q369" s="84" t="s">
        <v>856</v>
      </c>
      <c r="R369" s="84">
        <v>248677753.51</v>
      </c>
      <c r="S369" s="88">
        <v>0</v>
      </c>
      <c r="T369" s="84">
        <v>56375428.5</v>
      </c>
      <c r="U369" s="84">
        <v>9151595.4603</v>
      </c>
      <c r="V369" s="84">
        <f t="shared" si="83"/>
        <v>4575797.73015</v>
      </c>
      <c r="W369" s="84">
        <f t="shared" si="81"/>
        <v>4575797.73015</v>
      </c>
      <c r="X369" s="84">
        <v>224745328.33</v>
      </c>
      <c r="Y369" s="85">
        <f t="shared" si="80"/>
        <v>534374308.07015</v>
      </c>
    </row>
    <row r="370" ht="24.95" customHeight="1" spans="1:25">
      <c r="A370" s="82"/>
      <c r="B370" s="89"/>
      <c r="C370" s="79">
        <v>7</v>
      </c>
      <c r="D370" s="84" t="s">
        <v>857</v>
      </c>
      <c r="E370" s="84">
        <v>349492428.6</v>
      </c>
      <c r="F370" s="84">
        <v>0</v>
      </c>
      <c r="G370" s="84">
        <v>59462730.04</v>
      </c>
      <c r="H370" s="84">
        <v>9652766.5471</v>
      </c>
      <c r="I370" s="84">
        <f t="shared" si="85"/>
        <v>4826383.27355</v>
      </c>
      <c r="J370" s="84">
        <f t="shared" si="86"/>
        <v>4826383.27355</v>
      </c>
      <c r="K370" s="107">
        <v>284033921.42</v>
      </c>
      <c r="L370" s="85">
        <f t="shared" si="76"/>
        <v>697815463.33355</v>
      </c>
      <c r="M370" s="78"/>
      <c r="N370" s="91"/>
      <c r="O370" s="86">
        <v>16</v>
      </c>
      <c r="P370" s="91"/>
      <c r="Q370" s="84" t="s">
        <v>858</v>
      </c>
      <c r="R370" s="84">
        <v>269765546.98</v>
      </c>
      <c r="S370" s="88">
        <v>0</v>
      </c>
      <c r="T370" s="84">
        <v>61156046.69</v>
      </c>
      <c r="U370" s="84">
        <v>9927647.8099</v>
      </c>
      <c r="V370" s="84">
        <f t="shared" si="83"/>
        <v>4963823.90495</v>
      </c>
      <c r="W370" s="84">
        <f t="shared" si="81"/>
        <v>4963823.90495</v>
      </c>
      <c r="X370" s="84">
        <v>238925136.2</v>
      </c>
      <c r="Y370" s="85">
        <f t="shared" si="80"/>
        <v>574810553.77495</v>
      </c>
    </row>
    <row r="371" ht="24.95" customHeight="1" spans="1:25">
      <c r="A371" s="82"/>
      <c r="B371" s="89"/>
      <c r="C371" s="79">
        <v>8</v>
      </c>
      <c r="D371" s="84" t="s">
        <v>859</v>
      </c>
      <c r="E371" s="84">
        <v>385526503.75</v>
      </c>
      <c r="F371" s="84">
        <v>0</v>
      </c>
      <c r="G371" s="84">
        <v>79230189.03</v>
      </c>
      <c r="H371" s="84">
        <v>12861678.529</v>
      </c>
      <c r="I371" s="84">
        <f t="shared" si="85"/>
        <v>6430839.2645</v>
      </c>
      <c r="J371" s="84">
        <f t="shared" si="86"/>
        <v>6430839.2645</v>
      </c>
      <c r="K371" s="107">
        <v>271158776.92</v>
      </c>
      <c r="L371" s="85">
        <f t="shared" si="76"/>
        <v>742346308.9645</v>
      </c>
      <c r="M371" s="78"/>
      <c r="N371" s="79"/>
      <c r="O371" s="93" t="s">
        <v>860</v>
      </c>
      <c r="P371" s="97"/>
      <c r="Q371" s="94"/>
      <c r="R371" s="94">
        <f t="shared" ref="R371:V371" si="87">SUM(R355:R370)</f>
        <v>4994511141.46</v>
      </c>
      <c r="S371" s="88">
        <v>0</v>
      </c>
      <c r="T371" s="94">
        <f t="shared" si="87"/>
        <v>1132259326.59</v>
      </c>
      <c r="U371" s="94">
        <f t="shared" si="87"/>
        <v>183803114.0409</v>
      </c>
      <c r="V371" s="94">
        <f t="shared" si="87"/>
        <v>91901557.02045</v>
      </c>
      <c r="W371" s="94">
        <f t="shared" si="81"/>
        <v>91901557.02045</v>
      </c>
      <c r="X371" s="94">
        <f>SUM(X355:X370)</f>
        <v>3921036008.52</v>
      </c>
      <c r="Y371" s="94">
        <f>SUM(Y355:Y370)</f>
        <v>10139708033.5905</v>
      </c>
    </row>
    <row r="372" ht="24.95" customHeight="1" spans="1:25">
      <c r="A372" s="82"/>
      <c r="B372" s="89"/>
      <c r="C372" s="79">
        <v>9</v>
      </c>
      <c r="D372" s="84" t="s">
        <v>861</v>
      </c>
      <c r="E372" s="84">
        <v>364207232.29</v>
      </c>
      <c r="F372" s="84">
        <v>0</v>
      </c>
      <c r="G372" s="84">
        <v>87399140.2</v>
      </c>
      <c r="H372" s="84">
        <v>14187769.3185</v>
      </c>
      <c r="I372" s="84">
        <f t="shared" si="85"/>
        <v>7093884.65925</v>
      </c>
      <c r="J372" s="84">
        <f t="shared" si="86"/>
        <v>7093884.65925</v>
      </c>
      <c r="K372" s="107">
        <v>313534183.58</v>
      </c>
      <c r="L372" s="85">
        <f t="shared" si="76"/>
        <v>772234440.72925</v>
      </c>
      <c r="M372" s="78"/>
      <c r="N372" s="83">
        <v>35</v>
      </c>
      <c r="O372" s="86">
        <v>1</v>
      </c>
      <c r="P372" s="81"/>
      <c r="Q372" s="84" t="s">
        <v>862</v>
      </c>
      <c r="R372" s="84">
        <v>278786650.93</v>
      </c>
      <c r="S372" s="88">
        <v>0</v>
      </c>
      <c r="T372" s="84">
        <v>63201137.55</v>
      </c>
      <c r="U372" s="84">
        <v>10259633.6542</v>
      </c>
      <c r="V372" s="84">
        <v>0</v>
      </c>
      <c r="W372" s="84">
        <f t="shared" si="81"/>
        <v>10259633.6542</v>
      </c>
      <c r="X372" s="84">
        <v>259922066.77</v>
      </c>
      <c r="Y372" s="85">
        <f t="shared" si="80"/>
        <v>612169488.9042</v>
      </c>
    </row>
    <row r="373" ht="24.95" customHeight="1" spans="1:25">
      <c r="A373" s="82"/>
      <c r="B373" s="89"/>
      <c r="C373" s="79">
        <v>10</v>
      </c>
      <c r="D373" s="84" t="s">
        <v>863</v>
      </c>
      <c r="E373" s="84">
        <v>388848192.65</v>
      </c>
      <c r="F373" s="84">
        <v>0</v>
      </c>
      <c r="G373" s="84">
        <v>82566045.78</v>
      </c>
      <c r="H373" s="84">
        <v>13403198.3422</v>
      </c>
      <c r="I373" s="84">
        <f t="shared" si="85"/>
        <v>6701599.1711</v>
      </c>
      <c r="J373" s="84">
        <f t="shared" si="86"/>
        <v>6701599.1711</v>
      </c>
      <c r="K373" s="107">
        <v>330233277</v>
      </c>
      <c r="L373" s="85">
        <f t="shared" si="76"/>
        <v>808349114.6011</v>
      </c>
      <c r="M373" s="78"/>
      <c r="N373" s="89"/>
      <c r="O373" s="86">
        <v>2</v>
      </c>
      <c r="P373" s="83" t="s">
        <v>118</v>
      </c>
      <c r="Q373" s="84" t="s">
        <v>864</v>
      </c>
      <c r="R373" s="84">
        <v>308505030.05</v>
      </c>
      <c r="S373" s="88">
        <v>0</v>
      </c>
      <c r="T373" s="84">
        <v>69938315.82</v>
      </c>
      <c r="U373" s="84">
        <v>11353300.3762</v>
      </c>
      <c r="V373" s="84">
        <v>0</v>
      </c>
      <c r="W373" s="84">
        <f t="shared" si="81"/>
        <v>11353300.3762</v>
      </c>
      <c r="X373" s="84">
        <v>248467779.89</v>
      </c>
      <c r="Y373" s="85">
        <f t="shared" si="80"/>
        <v>638264426.1362</v>
      </c>
    </row>
    <row r="374" ht="24.95" customHeight="1" spans="1:25">
      <c r="A374" s="82"/>
      <c r="B374" s="89"/>
      <c r="C374" s="79">
        <v>11</v>
      </c>
      <c r="D374" s="84" t="s">
        <v>865</v>
      </c>
      <c r="E374" s="84">
        <v>336032523.24</v>
      </c>
      <c r="F374" s="84">
        <v>0</v>
      </c>
      <c r="G374" s="84">
        <v>88152169.51</v>
      </c>
      <c r="H374" s="84">
        <v>14310010.8648</v>
      </c>
      <c r="I374" s="84">
        <f t="shared" si="85"/>
        <v>7155005.4324</v>
      </c>
      <c r="J374" s="84">
        <f t="shared" si="86"/>
        <v>7155005.4324</v>
      </c>
      <c r="K374" s="107">
        <v>269914265.55</v>
      </c>
      <c r="L374" s="85">
        <f t="shared" si="76"/>
        <v>701253963.7324</v>
      </c>
      <c r="M374" s="78"/>
      <c r="N374" s="89"/>
      <c r="O374" s="86">
        <v>3</v>
      </c>
      <c r="P374" s="89"/>
      <c r="Q374" s="84" t="s">
        <v>866</v>
      </c>
      <c r="R374" s="84">
        <v>258308146.76</v>
      </c>
      <c r="S374" s="88">
        <v>0</v>
      </c>
      <c r="T374" s="84">
        <v>58558645.68</v>
      </c>
      <c r="U374" s="84">
        <v>9506003.7732</v>
      </c>
      <c r="V374" s="84">
        <v>0</v>
      </c>
      <c r="W374" s="84">
        <f t="shared" si="81"/>
        <v>9506003.7732</v>
      </c>
      <c r="X374" s="84">
        <v>240580768.48</v>
      </c>
      <c r="Y374" s="85">
        <f t="shared" si="80"/>
        <v>566953564.6932</v>
      </c>
    </row>
    <row r="375" ht="24.95" customHeight="1" spans="1:25">
      <c r="A375" s="82"/>
      <c r="B375" s="89"/>
      <c r="C375" s="79">
        <v>12</v>
      </c>
      <c r="D375" s="84" t="s">
        <v>867</v>
      </c>
      <c r="E375" s="84">
        <v>273130502.32</v>
      </c>
      <c r="F375" s="84">
        <v>0</v>
      </c>
      <c r="G375" s="84">
        <v>76178818.65</v>
      </c>
      <c r="H375" s="84">
        <v>12366340.2567</v>
      </c>
      <c r="I375" s="84">
        <f t="shared" si="85"/>
        <v>6183170.12835</v>
      </c>
      <c r="J375" s="84">
        <f t="shared" si="86"/>
        <v>6183170.12835</v>
      </c>
      <c r="K375" s="107">
        <v>221316302.05</v>
      </c>
      <c r="L375" s="85">
        <f t="shared" si="76"/>
        <v>576808793.14835</v>
      </c>
      <c r="M375" s="78"/>
      <c r="N375" s="89"/>
      <c r="O375" s="86">
        <v>4</v>
      </c>
      <c r="P375" s="89"/>
      <c r="Q375" s="84" t="s">
        <v>868</v>
      </c>
      <c r="R375" s="84">
        <v>289210949.99</v>
      </c>
      <c r="S375" s="88">
        <v>0</v>
      </c>
      <c r="T375" s="84">
        <v>65564333.76</v>
      </c>
      <c r="U375" s="84">
        <v>10643258.5126</v>
      </c>
      <c r="V375" s="84">
        <v>0</v>
      </c>
      <c r="W375" s="84">
        <f t="shared" si="81"/>
        <v>10643258.5126</v>
      </c>
      <c r="X375" s="84">
        <v>258843440.43</v>
      </c>
      <c r="Y375" s="85">
        <f t="shared" si="80"/>
        <v>624261982.6926</v>
      </c>
    </row>
    <row r="376" ht="24.95" customHeight="1" spans="1:25">
      <c r="A376" s="82"/>
      <c r="B376" s="89"/>
      <c r="C376" s="79">
        <v>13</v>
      </c>
      <c r="D376" s="84" t="s">
        <v>869</v>
      </c>
      <c r="E376" s="84">
        <v>291127723.59</v>
      </c>
      <c r="F376" s="84">
        <v>0</v>
      </c>
      <c r="G376" s="84">
        <v>65998867.74</v>
      </c>
      <c r="H376" s="84">
        <v>10713797.7401</v>
      </c>
      <c r="I376" s="84">
        <f t="shared" si="85"/>
        <v>5356898.87005</v>
      </c>
      <c r="J376" s="84">
        <f t="shared" si="86"/>
        <v>5356898.87005</v>
      </c>
      <c r="K376" s="107">
        <v>263053200.77</v>
      </c>
      <c r="L376" s="85">
        <f t="shared" si="76"/>
        <v>625536690.97005</v>
      </c>
      <c r="M376" s="78"/>
      <c r="N376" s="89"/>
      <c r="O376" s="86">
        <v>5</v>
      </c>
      <c r="P376" s="89"/>
      <c r="Q376" s="84" t="s">
        <v>870</v>
      </c>
      <c r="R376" s="84">
        <v>405640482.12</v>
      </c>
      <c r="S376" s="88">
        <v>0</v>
      </c>
      <c r="T376" s="84">
        <v>91958993.81</v>
      </c>
      <c r="U376" s="84">
        <v>14927984.2778</v>
      </c>
      <c r="V376" s="84">
        <v>0</v>
      </c>
      <c r="W376" s="84">
        <f t="shared" si="81"/>
        <v>14927984.2778</v>
      </c>
      <c r="X376" s="84">
        <v>320065852.81</v>
      </c>
      <c r="Y376" s="85">
        <f t="shared" si="80"/>
        <v>832593313.0178</v>
      </c>
    </row>
    <row r="377" ht="24.95" customHeight="1" spans="1:25">
      <c r="A377" s="82"/>
      <c r="B377" s="89"/>
      <c r="C377" s="79">
        <v>14</v>
      </c>
      <c r="D377" s="84" t="s">
        <v>871</v>
      </c>
      <c r="E377" s="84">
        <v>299765998.22</v>
      </c>
      <c r="F377" s="84">
        <v>0</v>
      </c>
      <c r="G377" s="84">
        <v>67957170.91</v>
      </c>
      <c r="H377" s="84">
        <v>11031695.074</v>
      </c>
      <c r="I377" s="84">
        <f t="shared" si="85"/>
        <v>5515847.537</v>
      </c>
      <c r="J377" s="84">
        <f t="shared" si="86"/>
        <v>5515847.537</v>
      </c>
      <c r="K377" s="107">
        <v>243411889.68</v>
      </c>
      <c r="L377" s="85">
        <f t="shared" si="76"/>
        <v>616650906.347</v>
      </c>
      <c r="M377" s="78"/>
      <c r="N377" s="89"/>
      <c r="O377" s="86">
        <v>6</v>
      </c>
      <c r="P377" s="89"/>
      <c r="Q377" s="84" t="s">
        <v>872</v>
      </c>
      <c r="R377" s="84">
        <v>336171191.82</v>
      </c>
      <c r="S377" s="88">
        <v>0</v>
      </c>
      <c r="T377" s="84">
        <v>76210254.91</v>
      </c>
      <c r="U377" s="84">
        <v>12371443.4019</v>
      </c>
      <c r="V377" s="84">
        <v>0</v>
      </c>
      <c r="W377" s="84">
        <f t="shared" si="81"/>
        <v>12371443.4019</v>
      </c>
      <c r="X377" s="84">
        <v>266465185.24</v>
      </c>
      <c r="Y377" s="85">
        <f t="shared" si="80"/>
        <v>691218075.3719</v>
      </c>
    </row>
    <row r="378" ht="24.95" customHeight="1" spans="1:25">
      <c r="A378" s="82"/>
      <c r="B378" s="89"/>
      <c r="C378" s="79">
        <v>15</v>
      </c>
      <c r="D378" s="84" t="s">
        <v>873</v>
      </c>
      <c r="E378" s="84">
        <v>347008488.21</v>
      </c>
      <c r="F378" s="84">
        <v>0</v>
      </c>
      <c r="G378" s="84">
        <v>78667077.93</v>
      </c>
      <c r="H378" s="84">
        <v>12770266.984</v>
      </c>
      <c r="I378" s="84">
        <f t="shared" si="85"/>
        <v>6385133.492</v>
      </c>
      <c r="J378" s="84">
        <f t="shared" si="86"/>
        <v>6385133.492</v>
      </c>
      <c r="K378" s="107">
        <v>285270586.87</v>
      </c>
      <c r="L378" s="85">
        <f t="shared" si="76"/>
        <v>717331286.502</v>
      </c>
      <c r="M378" s="78"/>
      <c r="N378" s="89"/>
      <c r="O378" s="86">
        <v>7</v>
      </c>
      <c r="P378" s="89"/>
      <c r="Q378" s="84" t="s">
        <v>874</v>
      </c>
      <c r="R378" s="84">
        <v>309502790.79</v>
      </c>
      <c r="S378" s="88">
        <v>0</v>
      </c>
      <c r="T378" s="84">
        <v>70164508.91</v>
      </c>
      <c r="U378" s="84">
        <v>11390018.9909</v>
      </c>
      <c r="V378" s="84">
        <v>0</v>
      </c>
      <c r="W378" s="84">
        <f t="shared" si="81"/>
        <v>11390018.9909</v>
      </c>
      <c r="X378" s="84">
        <v>256300243.53</v>
      </c>
      <c r="Y378" s="85">
        <f t="shared" si="80"/>
        <v>647357562.2209</v>
      </c>
    </row>
    <row r="379" ht="24.95" customHeight="1" spans="1:25">
      <c r="A379" s="82"/>
      <c r="B379" s="89"/>
      <c r="C379" s="79">
        <v>16</v>
      </c>
      <c r="D379" s="84" t="s">
        <v>875</v>
      </c>
      <c r="E379" s="84">
        <v>269151426.87</v>
      </c>
      <c r="F379" s="84">
        <v>0</v>
      </c>
      <c r="G379" s="84">
        <v>61016825.21</v>
      </c>
      <c r="H379" s="84">
        <v>9905047.5625</v>
      </c>
      <c r="I379" s="84">
        <f t="shared" si="85"/>
        <v>4952523.78125</v>
      </c>
      <c r="J379" s="84">
        <f t="shared" si="86"/>
        <v>4952523.78125</v>
      </c>
      <c r="K379" s="107">
        <v>231823848.66</v>
      </c>
      <c r="L379" s="85">
        <f t="shared" si="76"/>
        <v>566944624.52125</v>
      </c>
      <c r="M379" s="78"/>
      <c r="N379" s="89"/>
      <c r="O379" s="86">
        <v>8</v>
      </c>
      <c r="P379" s="89"/>
      <c r="Q379" s="84" t="s">
        <v>876</v>
      </c>
      <c r="R379" s="84">
        <v>268894442.02</v>
      </c>
      <c r="S379" s="88">
        <v>0</v>
      </c>
      <c r="T379" s="84">
        <v>60958566.56</v>
      </c>
      <c r="U379" s="84">
        <v>9895590.2573</v>
      </c>
      <c r="V379" s="84">
        <v>0</v>
      </c>
      <c r="W379" s="84">
        <f t="shared" si="81"/>
        <v>9895590.2573</v>
      </c>
      <c r="X379" s="84">
        <v>246370305.61</v>
      </c>
      <c r="Y379" s="85">
        <f t="shared" si="80"/>
        <v>586118904.4473</v>
      </c>
    </row>
    <row r="380" ht="24.95" customHeight="1" spans="1:25">
      <c r="A380" s="82"/>
      <c r="B380" s="89"/>
      <c r="C380" s="79">
        <v>17</v>
      </c>
      <c r="D380" s="84" t="s">
        <v>877</v>
      </c>
      <c r="E380" s="84">
        <v>374503496.64</v>
      </c>
      <c r="F380" s="84">
        <v>0</v>
      </c>
      <c r="G380" s="84">
        <v>84900216.44</v>
      </c>
      <c r="H380" s="84">
        <v>13782111.3922</v>
      </c>
      <c r="I380" s="84">
        <f t="shared" si="85"/>
        <v>6891055.6961</v>
      </c>
      <c r="J380" s="84">
        <f t="shared" si="86"/>
        <v>6891055.6961</v>
      </c>
      <c r="K380" s="107">
        <v>303621058.34</v>
      </c>
      <c r="L380" s="85">
        <f t="shared" si="76"/>
        <v>769915827.1161</v>
      </c>
      <c r="M380" s="78"/>
      <c r="N380" s="89"/>
      <c r="O380" s="86">
        <v>9</v>
      </c>
      <c r="P380" s="89"/>
      <c r="Q380" s="84" t="s">
        <v>878</v>
      </c>
      <c r="R380" s="84">
        <v>354628743.58</v>
      </c>
      <c r="S380" s="88">
        <v>0</v>
      </c>
      <c r="T380" s="84">
        <v>80394595.39</v>
      </c>
      <c r="U380" s="84">
        <v>13050700.1691</v>
      </c>
      <c r="V380" s="84">
        <v>0</v>
      </c>
      <c r="W380" s="84">
        <f t="shared" si="81"/>
        <v>13050700.1691</v>
      </c>
      <c r="X380" s="84">
        <v>293286254.65</v>
      </c>
      <c r="Y380" s="85">
        <f t="shared" si="80"/>
        <v>741360293.7891</v>
      </c>
    </row>
    <row r="381" ht="24.95" customHeight="1" spans="1:25">
      <c r="A381" s="82"/>
      <c r="B381" s="89"/>
      <c r="C381" s="79">
        <v>18</v>
      </c>
      <c r="D381" s="84" t="s">
        <v>879</v>
      </c>
      <c r="E381" s="84">
        <v>251896339.35</v>
      </c>
      <c r="F381" s="84">
        <v>0</v>
      </c>
      <c r="G381" s="84">
        <v>57105084.26</v>
      </c>
      <c r="H381" s="84">
        <v>9270042.7083</v>
      </c>
      <c r="I381" s="84">
        <f t="shared" si="85"/>
        <v>4635021.35415</v>
      </c>
      <c r="J381" s="84">
        <f t="shared" si="86"/>
        <v>4635021.35415</v>
      </c>
      <c r="K381" s="107">
        <v>234538908.44</v>
      </c>
      <c r="L381" s="85">
        <f t="shared" si="76"/>
        <v>548175353.40415</v>
      </c>
      <c r="M381" s="78"/>
      <c r="N381" s="89"/>
      <c r="O381" s="86">
        <v>10</v>
      </c>
      <c r="P381" s="89"/>
      <c r="Q381" s="84" t="s">
        <v>880</v>
      </c>
      <c r="R381" s="84">
        <v>250103549.63</v>
      </c>
      <c r="S381" s="88">
        <v>0</v>
      </c>
      <c r="T381" s="84">
        <v>56698657.52</v>
      </c>
      <c r="U381" s="84">
        <v>9204066.2143</v>
      </c>
      <c r="V381" s="84">
        <v>0</v>
      </c>
      <c r="W381" s="84">
        <f t="shared" si="81"/>
        <v>9204066.2143</v>
      </c>
      <c r="X381" s="84">
        <v>247671232.84</v>
      </c>
      <c r="Y381" s="85">
        <f t="shared" si="80"/>
        <v>563677506.2043</v>
      </c>
    </row>
    <row r="382" ht="24.95" customHeight="1" spans="1:25">
      <c r="A382" s="82"/>
      <c r="B382" s="89"/>
      <c r="C382" s="79">
        <v>19</v>
      </c>
      <c r="D382" s="84" t="s">
        <v>881</v>
      </c>
      <c r="E382" s="84">
        <v>332376898.49</v>
      </c>
      <c r="F382" s="84">
        <v>0</v>
      </c>
      <c r="G382" s="84">
        <v>75350085.84</v>
      </c>
      <c r="H382" s="84">
        <v>12231809.53</v>
      </c>
      <c r="I382" s="84">
        <f t="shared" si="85"/>
        <v>6115904.765</v>
      </c>
      <c r="J382" s="84">
        <f t="shared" si="86"/>
        <v>6115904.765</v>
      </c>
      <c r="K382" s="107">
        <v>287073652.58</v>
      </c>
      <c r="L382" s="85">
        <f t="shared" si="76"/>
        <v>700916541.675</v>
      </c>
      <c r="M382" s="78"/>
      <c r="N382" s="89"/>
      <c r="O382" s="86">
        <v>11</v>
      </c>
      <c r="P382" s="89"/>
      <c r="Q382" s="84" t="s">
        <v>882</v>
      </c>
      <c r="R382" s="84">
        <v>239559435.79</v>
      </c>
      <c r="S382" s="88">
        <v>0</v>
      </c>
      <c r="T382" s="84">
        <v>54308299.2</v>
      </c>
      <c r="U382" s="84">
        <v>8816032.0499</v>
      </c>
      <c r="V382" s="84">
        <v>0</v>
      </c>
      <c r="W382" s="84">
        <f t="shared" si="81"/>
        <v>8816032.0499</v>
      </c>
      <c r="X382" s="84">
        <v>230714345.11</v>
      </c>
      <c r="Y382" s="85">
        <f t="shared" si="80"/>
        <v>533398112.1499</v>
      </c>
    </row>
    <row r="383" ht="24.95" customHeight="1" spans="1:25">
      <c r="A383" s="82"/>
      <c r="B383" s="89"/>
      <c r="C383" s="79">
        <v>20</v>
      </c>
      <c r="D383" s="84" t="s">
        <v>883</v>
      </c>
      <c r="E383" s="84">
        <v>278673787.69</v>
      </c>
      <c r="F383" s="84">
        <v>0</v>
      </c>
      <c r="G383" s="84">
        <v>63175551.37</v>
      </c>
      <c r="H383" s="84">
        <v>10255480.1719</v>
      </c>
      <c r="I383" s="84">
        <f t="shared" si="85"/>
        <v>5127740.08595</v>
      </c>
      <c r="J383" s="84">
        <f t="shared" si="86"/>
        <v>5127740.08595</v>
      </c>
      <c r="K383" s="107">
        <v>235687400.77</v>
      </c>
      <c r="L383" s="85">
        <f t="shared" si="76"/>
        <v>582664479.91595</v>
      </c>
      <c r="M383" s="78"/>
      <c r="N383" s="89"/>
      <c r="O383" s="86">
        <v>12</v>
      </c>
      <c r="P383" s="89"/>
      <c r="Q383" s="84" t="s">
        <v>884</v>
      </c>
      <c r="R383" s="84">
        <v>256844350.18</v>
      </c>
      <c r="S383" s="88">
        <v>0</v>
      </c>
      <c r="T383" s="84">
        <v>58226801.93</v>
      </c>
      <c r="U383" s="84">
        <v>9452134.5634</v>
      </c>
      <c r="V383" s="84">
        <v>0</v>
      </c>
      <c r="W383" s="84">
        <f t="shared" ref="W383:W412" si="88">U383-V383</f>
        <v>9452134.5634</v>
      </c>
      <c r="X383" s="84">
        <v>240509408.03</v>
      </c>
      <c r="Y383" s="85">
        <f t="shared" si="80"/>
        <v>565032694.7034</v>
      </c>
    </row>
    <row r="384" ht="24.95" customHeight="1" spans="1:25">
      <c r="A384" s="82"/>
      <c r="B384" s="89"/>
      <c r="C384" s="79">
        <v>21</v>
      </c>
      <c r="D384" s="84" t="s">
        <v>885</v>
      </c>
      <c r="E384" s="84">
        <v>355207419.92</v>
      </c>
      <c r="F384" s="84">
        <v>0</v>
      </c>
      <c r="G384" s="84">
        <v>80525781.74</v>
      </c>
      <c r="H384" s="84">
        <v>13071996.0498</v>
      </c>
      <c r="I384" s="84">
        <f t="shared" si="85"/>
        <v>6535998.0249</v>
      </c>
      <c r="J384" s="84">
        <f t="shared" si="86"/>
        <v>6535998.0249</v>
      </c>
      <c r="K384" s="107">
        <v>289464414.59</v>
      </c>
      <c r="L384" s="85">
        <f t="shared" si="76"/>
        <v>731733614.2749</v>
      </c>
      <c r="M384" s="78"/>
      <c r="N384" s="89"/>
      <c r="O384" s="86">
        <v>13</v>
      </c>
      <c r="P384" s="89"/>
      <c r="Q384" s="84" t="s">
        <v>886</v>
      </c>
      <c r="R384" s="84">
        <v>279348608.62</v>
      </c>
      <c r="S384" s="88">
        <v>0</v>
      </c>
      <c r="T384" s="84">
        <v>63328533.77</v>
      </c>
      <c r="U384" s="84">
        <v>10280314.2715</v>
      </c>
      <c r="V384" s="84">
        <v>0</v>
      </c>
      <c r="W384" s="84">
        <f t="shared" si="88"/>
        <v>10280314.2715</v>
      </c>
      <c r="X384" s="84">
        <v>263975788.88</v>
      </c>
      <c r="Y384" s="85">
        <f t="shared" si="80"/>
        <v>616933245.5415</v>
      </c>
    </row>
    <row r="385" ht="24.95" customHeight="1" spans="1:25">
      <c r="A385" s="82"/>
      <c r="B385" s="89"/>
      <c r="C385" s="79">
        <v>22</v>
      </c>
      <c r="D385" s="84" t="s">
        <v>887</v>
      </c>
      <c r="E385" s="84">
        <v>397405491.07</v>
      </c>
      <c r="F385" s="84">
        <v>0</v>
      </c>
      <c r="G385" s="84">
        <v>90092115.31</v>
      </c>
      <c r="H385" s="84">
        <v>14624928.1915</v>
      </c>
      <c r="I385" s="84">
        <f t="shared" si="85"/>
        <v>7312464.09575</v>
      </c>
      <c r="J385" s="84">
        <f t="shared" si="86"/>
        <v>7312464.09575</v>
      </c>
      <c r="K385" s="107">
        <v>298094919.74</v>
      </c>
      <c r="L385" s="85">
        <f t="shared" si="76"/>
        <v>792904990.21575</v>
      </c>
      <c r="M385" s="78"/>
      <c r="N385" s="89"/>
      <c r="O385" s="86">
        <v>14</v>
      </c>
      <c r="P385" s="89"/>
      <c r="Q385" s="84" t="s">
        <v>888</v>
      </c>
      <c r="R385" s="84">
        <v>307391365.46</v>
      </c>
      <c r="S385" s="88">
        <v>0</v>
      </c>
      <c r="T385" s="84">
        <v>69685847.24</v>
      </c>
      <c r="U385" s="84">
        <v>11312316.3812</v>
      </c>
      <c r="V385" s="84">
        <v>0</v>
      </c>
      <c r="W385" s="84">
        <f t="shared" si="88"/>
        <v>11312316.3812</v>
      </c>
      <c r="X385" s="84">
        <v>284615772.71</v>
      </c>
      <c r="Y385" s="85">
        <f t="shared" si="80"/>
        <v>673005301.7912</v>
      </c>
    </row>
    <row r="386" ht="24.95" customHeight="1" spans="1:25">
      <c r="A386" s="82"/>
      <c r="B386" s="91"/>
      <c r="C386" s="79">
        <v>23</v>
      </c>
      <c r="D386" s="84" t="s">
        <v>889</v>
      </c>
      <c r="E386" s="84">
        <v>405785341.24</v>
      </c>
      <c r="F386" s="84">
        <v>0</v>
      </c>
      <c r="G386" s="84">
        <v>91991833.47</v>
      </c>
      <c r="H386" s="84">
        <v>14933315.2409</v>
      </c>
      <c r="I386" s="84">
        <f t="shared" si="85"/>
        <v>7466657.62045</v>
      </c>
      <c r="J386" s="84">
        <f t="shared" si="86"/>
        <v>7466657.62045</v>
      </c>
      <c r="K386" s="107">
        <v>332403232.58</v>
      </c>
      <c r="L386" s="85">
        <f t="shared" si="76"/>
        <v>837647064.91045</v>
      </c>
      <c r="M386" s="78"/>
      <c r="N386" s="89"/>
      <c r="O386" s="86">
        <v>15</v>
      </c>
      <c r="P386" s="89"/>
      <c r="Q386" s="84" t="s">
        <v>890</v>
      </c>
      <c r="R386" s="84">
        <v>285102417.06</v>
      </c>
      <c r="S386" s="88">
        <v>0</v>
      </c>
      <c r="T386" s="84">
        <v>64632926.35</v>
      </c>
      <c r="U386" s="84">
        <v>10492060.3023</v>
      </c>
      <c r="V386" s="84">
        <v>0</v>
      </c>
      <c r="W386" s="84">
        <f t="shared" si="88"/>
        <v>10492060.3023</v>
      </c>
      <c r="X386" s="84">
        <v>236541990.97</v>
      </c>
      <c r="Y386" s="85">
        <f t="shared" si="80"/>
        <v>596769394.6823</v>
      </c>
    </row>
    <row r="387" ht="24.95" customHeight="1" spans="1:25">
      <c r="A387" s="79"/>
      <c r="B387" s="92" t="s">
        <v>891</v>
      </c>
      <c r="C387" s="93"/>
      <c r="D387" s="94"/>
      <c r="E387" s="94">
        <f t="shared" ref="E387:L387" si="89">SUM(E364:E386)</f>
        <v>7917128139.67</v>
      </c>
      <c r="F387" s="84">
        <v>0</v>
      </c>
      <c r="G387" s="94">
        <f t="shared" si="89"/>
        <v>1794818736.38</v>
      </c>
      <c r="H387" s="94">
        <f t="shared" si="89"/>
        <v>291358406.2817</v>
      </c>
      <c r="I387" s="94">
        <f t="shared" si="89"/>
        <v>145679203.14085</v>
      </c>
      <c r="J387" s="94">
        <f t="shared" si="89"/>
        <v>145679203.14085</v>
      </c>
      <c r="K387" s="94">
        <f t="shared" si="89"/>
        <v>6404128502.85</v>
      </c>
      <c r="L387" s="94">
        <f t="shared" si="89"/>
        <v>16261754582.0409</v>
      </c>
      <c r="M387" s="116"/>
      <c r="N387" s="89"/>
      <c r="O387" s="86">
        <v>16</v>
      </c>
      <c r="P387" s="89"/>
      <c r="Q387" s="84" t="s">
        <v>892</v>
      </c>
      <c r="R387" s="84">
        <v>297125583.19</v>
      </c>
      <c r="S387" s="88">
        <v>0</v>
      </c>
      <c r="T387" s="84">
        <v>67358586.9</v>
      </c>
      <c r="U387" s="84">
        <v>10934525.1026</v>
      </c>
      <c r="V387" s="84">
        <v>0</v>
      </c>
      <c r="W387" s="84">
        <f t="shared" si="88"/>
        <v>10934525.1026</v>
      </c>
      <c r="X387" s="84">
        <v>254706028.57</v>
      </c>
      <c r="Y387" s="85">
        <f t="shared" si="80"/>
        <v>630124723.7626</v>
      </c>
    </row>
    <row r="388" ht="24.95" customHeight="1" spans="1:25">
      <c r="A388" s="82">
        <v>19</v>
      </c>
      <c r="B388" s="83" t="s">
        <v>102</v>
      </c>
      <c r="C388" s="79">
        <v>1</v>
      </c>
      <c r="D388" s="84" t="s">
        <v>893</v>
      </c>
      <c r="E388" s="84">
        <v>260400618.12</v>
      </c>
      <c r="F388" s="84">
        <v>0</v>
      </c>
      <c r="G388" s="84">
        <v>59033010.47</v>
      </c>
      <c r="H388" s="84">
        <v>9583008.8578</v>
      </c>
      <c r="I388" s="84">
        <v>0</v>
      </c>
      <c r="J388" s="84">
        <f t="shared" ref="J388:J412" si="90">H388-I388</f>
        <v>9583008.8578</v>
      </c>
      <c r="K388" s="107">
        <v>270116809.39</v>
      </c>
      <c r="L388" s="85">
        <f t="shared" ref="L388:L391" si="91">E388+F388+G388+H388+I388</f>
        <v>329016637.4478</v>
      </c>
      <c r="M388" s="78"/>
      <c r="N388" s="91"/>
      <c r="O388" s="86">
        <v>17</v>
      </c>
      <c r="P388" s="91"/>
      <c r="Q388" s="84" t="s">
        <v>894</v>
      </c>
      <c r="R388" s="84">
        <v>296419508.86</v>
      </c>
      <c r="S388" s="88">
        <v>0</v>
      </c>
      <c r="T388" s="84">
        <v>67198519.32</v>
      </c>
      <c r="U388" s="84">
        <v>10908540.8457</v>
      </c>
      <c r="V388" s="84">
        <v>0</v>
      </c>
      <c r="W388" s="84">
        <f t="shared" si="88"/>
        <v>10908540.8457</v>
      </c>
      <c r="X388" s="84">
        <v>249200812.4</v>
      </c>
      <c r="Y388" s="85">
        <f t="shared" si="80"/>
        <v>623727381.4257</v>
      </c>
    </row>
    <row r="389" ht="24.95" customHeight="1" spans="1:25">
      <c r="A389" s="82"/>
      <c r="B389" s="89"/>
      <c r="C389" s="79">
        <v>2</v>
      </c>
      <c r="D389" s="84" t="s">
        <v>895</v>
      </c>
      <c r="E389" s="84">
        <v>266718667.51</v>
      </c>
      <c r="F389" s="84">
        <v>0</v>
      </c>
      <c r="G389" s="84">
        <v>60465316.89</v>
      </c>
      <c r="H389" s="84">
        <v>9815519.532</v>
      </c>
      <c r="I389" s="84">
        <v>0</v>
      </c>
      <c r="J389" s="84">
        <f t="shared" si="90"/>
        <v>9815519.532</v>
      </c>
      <c r="K389" s="107">
        <v>276100626.29</v>
      </c>
      <c r="L389" s="85">
        <f t="shared" si="91"/>
        <v>336999503.932</v>
      </c>
      <c r="M389" s="78"/>
      <c r="N389" s="79"/>
      <c r="O389" s="93" t="s">
        <v>896</v>
      </c>
      <c r="P389" s="97"/>
      <c r="Q389" s="94"/>
      <c r="R389" s="94">
        <f t="shared" ref="R389:V389" si="92">SUM(R372:R388)</f>
        <v>5021543246.85</v>
      </c>
      <c r="S389" s="88">
        <v>0</v>
      </c>
      <c r="T389" s="94">
        <f t="shared" si="92"/>
        <v>1138387524.62</v>
      </c>
      <c r="U389" s="94">
        <f t="shared" si="92"/>
        <v>184797923.1441</v>
      </c>
      <c r="V389" s="94">
        <f t="shared" si="92"/>
        <v>0</v>
      </c>
      <c r="W389" s="94">
        <f t="shared" si="88"/>
        <v>184797923.1441</v>
      </c>
      <c r="X389" s="94">
        <f>SUM(X372:X388)</f>
        <v>4398237276.92</v>
      </c>
      <c r="Y389" s="94">
        <f>SUM(Y372:Y388)</f>
        <v>10742965971.5341</v>
      </c>
    </row>
    <row r="390" ht="24.95" customHeight="1" spans="1:25">
      <c r="A390" s="82"/>
      <c r="B390" s="89"/>
      <c r="C390" s="79">
        <v>3</v>
      </c>
      <c r="D390" s="84" t="s">
        <v>897</v>
      </c>
      <c r="E390" s="84">
        <v>243194877.06</v>
      </c>
      <c r="F390" s="84">
        <v>0</v>
      </c>
      <c r="G390" s="84">
        <v>55132456.39</v>
      </c>
      <c r="H390" s="84">
        <v>8949820.0035</v>
      </c>
      <c r="I390" s="84">
        <v>0</v>
      </c>
      <c r="J390" s="84">
        <f t="shared" si="90"/>
        <v>8949820.0035</v>
      </c>
      <c r="K390" s="107">
        <v>265898696.7</v>
      </c>
      <c r="L390" s="85">
        <f t="shared" si="91"/>
        <v>307277153.4535</v>
      </c>
      <c r="M390" s="78"/>
      <c r="N390" s="83">
        <v>36</v>
      </c>
      <c r="O390" s="86">
        <v>1</v>
      </c>
      <c r="P390" s="83" t="s">
        <v>119</v>
      </c>
      <c r="Q390" s="84" t="s">
        <v>898</v>
      </c>
      <c r="R390" s="84">
        <v>279010916.23</v>
      </c>
      <c r="S390" s="88">
        <v>0</v>
      </c>
      <c r="T390" s="84">
        <v>63251978.66</v>
      </c>
      <c r="U390" s="84">
        <v>10267886.8467</v>
      </c>
      <c r="V390" s="84">
        <v>0</v>
      </c>
      <c r="W390" s="84">
        <f t="shared" si="88"/>
        <v>10267886.8467</v>
      </c>
      <c r="X390" s="84">
        <v>273595933.07</v>
      </c>
      <c r="Y390" s="85">
        <f t="shared" si="80"/>
        <v>626126714.8067</v>
      </c>
    </row>
    <row r="391" ht="24.95" customHeight="1" spans="1:25">
      <c r="A391" s="82"/>
      <c r="B391" s="89"/>
      <c r="C391" s="79">
        <v>4</v>
      </c>
      <c r="D391" s="84" t="s">
        <v>899</v>
      </c>
      <c r="E391" s="84">
        <v>263832820.09</v>
      </c>
      <c r="F391" s="84">
        <v>0</v>
      </c>
      <c r="G391" s="84">
        <v>59811093.17</v>
      </c>
      <c r="H391" s="84">
        <v>9709317.3978</v>
      </c>
      <c r="I391" s="84">
        <v>0</v>
      </c>
      <c r="J391" s="84">
        <f t="shared" si="90"/>
        <v>9709317.3978</v>
      </c>
      <c r="K391" s="107">
        <v>275617168.56</v>
      </c>
      <c r="L391" s="85">
        <f t="shared" si="91"/>
        <v>333353230.6578</v>
      </c>
      <c r="M391" s="78"/>
      <c r="N391" s="89"/>
      <c r="O391" s="86">
        <v>2</v>
      </c>
      <c r="P391" s="89"/>
      <c r="Q391" s="84" t="s">
        <v>900</v>
      </c>
      <c r="R391" s="84">
        <v>270152301.1</v>
      </c>
      <c r="S391" s="88">
        <v>0</v>
      </c>
      <c r="T391" s="84">
        <v>61243724.13</v>
      </c>
      <c r="U391" s="84">
        <v>9941880.7569</v>
      </c>
      <c r="V391" s="84">
        <v>0</v>
      </c>
      <c r="W391" s="84">
        <f t="shared" si="88"/>
        <v>9941880.7569</v>
      </c>
      <c r="X391" s="84">
        <v>290268499.83</v>
      </c>
      <c r="Y391" s="85">
        <f t="shared" si="80"/>
        <v>631606405.8169</v>
      </c>
    </row>
    <row r="392" ht="24.95" customHeight="1" spans="1:25">
      <c r="A392" s="82"/>
      <c r="B392" s="89"/>
      <c r="C392" s="79">
        <v>5</v>
      </c>
      <c r="D392" s="84" t="s">
        <v>901</v>
      </c>
      <c r="E392" s="84">
        <v>319774063.11</v>
      </c>
      <c r="F392" s="84">
        <v>0</v>
      </c>
      <c r="G392" s="84">
        <v>72493013.85</v>
      </c>
      <c r="H392" s="84">
        <v>11768012.3087</v>
      </c>
      <c r="I392" s="84">
        <v>0</v>
      </c>
      <c r="J392" s="84">
        <f t="shared" si="90"/>
        <v>11768012.3087</v>
      </c>
      <c r="K392" s="107">
        <v>308584950.99</v>
      </c>
      <c r="L392" s="85">
        <f t="shared" ref="L392:L412" si="93">E392+F392+G392+H392+I392</f>
        <v>404035089.2687</v>
      </c>
      <c r="M392" s="78"/>
      <c r="N392" s="89"/>
      <c r="O392" s="86">
        <v>3</v>
      </c>
      <c r="P392" s="89"/>
      <c r="Q392" s="84" t="s">
        <v>902</v>
      </c>
      <c r="R392" s="84">
        <v>318823965.55</v>
      </c>
      <c r="S392" s="88">
        <v>0</v>
      </c>
      <c r="T392" s="84">
        <v>72277626.04</v>
      </c>
      <c r="U392" s="84">
        <v>11733047.7477</v>
      </c>
      <c r="V392" s="84">
        <v>0</v>
      </c>
      <c r="W392" s="84">
        <f t="shared" si="88"/>
        <v>11733047.7477</v>
      </c>
      <c r="X392" s="84">
        <v>299507250.1</v>
      </c>
      <c r="Y392" s="85">
        <f t="shared" si="80"/>
        <v>702341889.4377</v>
      </c>
    </row>
    <row r="393" ht="24.95" customHeight="1" spans="1:25">
      <c r="A393" s="82"/>
      <c r="B393" s="89"/>
      <c r="C393" s="79">
        <v>6</v>
      </c>
      <c r="D393" s="84" t="s">
        <v>903</v>
      </c>
      <c r="E393" s="84">
        <v>254765569.11</v>
      </c>
      <c r="F393" s="84">
        <v>0</v>
      </c>
      <c r="G393" s="84">
        <v>57755540.74</v>
      </c>
      <c r="H393" s="84">
        <v>9375633.2954</v>
      </c>
      <c r="I393" s="84">
        <v>0</v>
      </c>
      <c r="J393" s="84">
        <f t="shared" si="90"/>
        <v>9375633.2954</v>
      </c>
      <c r="K393" s="107">
        <v>268904055.29</v>
      </c>
      <c r="L393" s="85">
        <f t="shared" si="93"/>
        <v>321896743.1454</v>
      </c>
      <c r="M393" s="78"/>
      <c r="N393" s="89"/>
      <c r="O393" s="86">
        <v>4</v>
      </c>
      <c r="P393" s="89"/>
      <c r="Q393" s="84" t="s">
        <v>904</v>
      </c>
      <c r="R393" s="84">
        <v>351888645.86</v>
      </c>
      <c r="S393" s="88">
        <v>0</v>
      </c>
      <c r="T393" s="84">
        <v>79773413.23</v>
      </c>
      <c r="U393" s="84">
        <v>12949861.7729</v>
      </c>
      <c r="V393" s="84">
        <v>0</v>
      </c>
      <c r="W393" s="84">
        <f t="shared" si="88"/>
        <v>12949861.7729</v>
      </c>
      <c r="X393" s="84">
        <v>316799644.05</v>
      </c>
      <c r="Y393" s="85">
        <f t="shared" si="80"/>
        <v>761411564.9129</v>
      </c>
    </row>
    <row r="394" ht="24.95" customHeight="1" spans="1:25">
      <c r="A394" s="82"/>
      <c r="B394" s="89"/>
      <c r="C394" s="79">
        <v>7</v>
      </c>
      <c r="D394" s="84" t="s">
        <v>905</v>
      </c>
      <c r="E394" s="84">
        <v>411219339.26</v>
      </c>
      <c r="F394" s="84">
        <v>0</v>
      </c>
      <c r="G394" s="84">
        <v>93223724.8</v>
      </c>
      <c r="H394" s="84">
        <v>15133291.9217</v>
      </c>
      <c r="I394" s="84">
        <v>0</v>
      </c>
      <c r="J394" s="84">
        <f t="shared" si="90"/>
        <v>15133291.9217</v>
      </c>
      <c r="K394" s="107">
        <v>361517968.66</v>
      </c>
      <c r="L394" s="85">
        <f t="shared" si="93"/>
        <v>519576355.9817</v>
      </c>
      <c r="M394" s="78"/>
      <c r="N394" s="89"/>
      <c r="O394" s="86">
        <v>5</v>
      </c>
      <c r="P394" s="89"/>
      <c r="Q394" s="84" t="s">
        <v>906</v>
      </c>
      <c r="R394" s="84">
        <v>306281564.84</v>
      </c>
      <c r="S394" s="88">
        <v>0</v>
      </c>
      <c r="T394" s="84">
        <v>69434254.63</v>
      </c>
      <c r="U394" s="84">
        <v>11271474.5841</v>
      </c>
      <c r="V394" s="84">
        <v>0</v>
      </c>
      <c r="W394" s="84">
        <f t="shared" si="88"/>
        <v>11271474.5841</v>
      </c>
      <c r="X394" s="84">
        <v>296856825.71</v>
      </c>
      <c r="Y394" s="85">
        <f t="shared" si="80"/>
        <v>683844119.7641</v>
      </c>
    </row>
    <row r="395" ht="24.95" customHeight="1" spans="1:25">
      <c r="A395" s="82"/>
      <c r="B395" s="89"/>
      <c r="C395" s="79">
        <v>8</v>
      </c>
      <c r="D395" s="84" t="s">
        <v>907</v>
      </c>
      <c r="E395" s="84">
        <v>280170227.62</v>
      </c>
      <c r="F395" s="84">
        <v>0</v>
      </c>
      <c r="G395" s="84">
        <v>63514795.4</v>
      </c>
      <c r="H395" s="84">
        <v>10310550.6905</v>
      </c>
      <c r="I395" s="84">
        <v>0</v>
      </c>
      <c r="J395" s="84">
        <f t="shared" si="90"/>
        <v>10310550.6905</v>
      </c>
      <c r="K395" s="107">
        <v>282756576.48</v>
      </c>
      <c r="L395" s="85">
        <f t="shared" si="93"/>
        <v>353995573.7105</v>
      </c>
      <c r="M395" s="78"/>
      <c r="N395" s="89"/>
      <c r="O395" s="86">
        <v>6</v>
      </c>
      <c r="P395" s="89"/>
      <c r="Q395" s="84" t="s">
        <v>908</v>
      </c>
      <c r="R395" s="84">
        <v>425289599.88</v>
      </c>
      <c r="S395" s="88">
        <v>0</v>
      </c>
      <c r="T395" s="84">
        <v>96413463.16</v>
      </c>
      <c r="U395" s="84">
        <v>15651091.8914</v>
      </c>
      <c r="V395" s="84">
        <v>0</v>
      </c>
      <c r="W395" s="84">
        <f t="shared" si="88"/>
        <v>15651091.8914</v>
      </c>
      <c r="X395" s="84">
        <v>363593047.39</v>
      </c>
      <c r="Y395" s="85">
        <f t="shared" si="80"/>
        <v>900947202.3214</v>
      </c>
    </row>
    <row r="396" ht="24.95" customHeight="1" spans="1:25">
      <c r="A396" s="82"/>
      <c r="B396" s="89"/>
      <c r="C396" s="79">
        <v>9</v>
      </c>
      <c r="D396" s="84" t="s">
        <v>909</v>
      </c>
      <c r="E396" s="84">
        <v>301172119.25</v>
      </c>
      <c r="F396" s="84">
        <v>0</v>
      </c>
      <c r="G396" s="84">
        <v>68275939.58</v>
      </c>
      <c r="H396" s="84">
        <v>11083441.7648</v>
      </c>
      <c r="I396" s="84">
        <v>0</v>
      </c>
      <c r="J396" s="84">
        <f t="shared" si="90"/>
        <v>11083441.7648</v>
      </c>
      <c r="K396" s="107">
        <v>289265322.37</v>
      </c>
      <c r="L396" s="85">
        <f t="shared" si="93"/>
        <v>380531500.5948</v>
      </c>
      <c r="M396" s="78"/>
      <c r="N396" s="89"/>
      <c r="O396" s="86">
        <v>7</v>
      </c>
      <c r="P396" s="89"/>
      <c r="Q396" s="84" t="s">
        <v>910</v>
      </c>
      <c r="R396" s="84">
        <v>322989000.29</v>
      </c>
      <c r="S396" s="88">
        <v>0</v>
      </c>
      <c r="T396" s="84">
        <v>73221842.46</v>
      </c>
      <c r="U396" s="84">
        <v>11886325.2826</v>
      </c>
      <c r="V396" s="84">
        <v>0</v>
      </c>
      <c r="W396" s="84">
        <f t="shared" si="88"/>
        <v>11886325.2826</v>
      </c>
      <c r="X396" s="84">
        <v>325560914.43</v>
      </c>
      <c r="Y396" s="85">
        <f t="shared" si="80"/>
        <v>733658082.4626</v>
      </c>
    </row>
    <row r="397" ht="24.95" customHeight="1" spans="1:25">
      <c r="A397" s="82"/>
      <c r="B397" s="89"/>
      <c r="C397" s="79">
        <v>10</v>
      </c>
      <c r="D397" s="84" t="s">
        <v>911</v>
      </c>
      <c r="E397" s="84">
        <v>303281443.44</v>
      </c>
      <c r="F397" s="84">
        <v>0</v>
      </c>
      <c r="G397" s="84">
        <v>68754124.92</v>
      </c>
      <c r="H397" s="84">
        <v>11161067.0508</v>
      </c>
      <c r="I397" s="84">
        <v>0</v>
      </c>
      <c r="J397" s="84">
        <f t="shared" si="90"/>
        <v>11161067.0508</v>
      </c>
      <c r="K397" s="107">
        <v>297666427.94</v>
      </c>
      <c r="L397" s="85">
        <f t="shared" si="93"/>
        <v>383196635.4108</v>
      </c>
      <c r="M397" s="78"/>
      <c r="N397" s="89"/>
      <c r="O397" s="86">
        <v>8</v>
      </c>
      <c r="P397" s="89"/>
      <c r="Q397" s="84" t="s">
        <v>824</v>
      </c>
      <c r="R397" s="84">
        <v>293038966.75</v>
      </c>
      <c r="S397" s="88">
        <v>0</v>
      </c>
      <c r="T397" s="84">
        <v>66432147.96</v>
      </c>
      <c r="U397" s="84">
        <v>10784133.4415</v>
      </c>
      <c r="V397" s="84">
        <v>0</v>
      </c>
      <c r="W397" s="84">
        <f t="shared" si="88"/>
        <v>10784133.4415</v>
      </c>
      <c r="X397" s="84">
        <v>287172726.43</v>
      </c>
      <c r="Y397" s="85">
        <f t="shared" si="80"/>
        <v>657427974.5815</v>
      </c>
    </row>
    <row r="398" ht="24.95" customHeight="1" spans="1:25">
      <c r="A398" s="82"/>
      <c r="B398" s="89"/>
      <c r="C398" s="79">
        <v>11</v>
      </c>
      <c r="D398" s="84" t="s">
        <v>912</v>
      </c>
      <c r="E398" s="84">
        <v>281099982.87</v>
      </c>
      <c r="F398" s="84">
        <v>0</v>
      </c>
      <c r="G398" s="84">
        <v>63725571.59</v>
      </c>
      <c r="H398" s="84">
        <v>10344766.6337</v>
      </c>
      <c r="I398" s="84">
        <v>0</v>
      </c>
      <c r="J398" s="84">
        <f t="shared" si="90"/>
        <v>10344766.6337</v>
      </c>
      <c r="K398" s="107">
        <v>261540104.8</v>
      </c>
      <c r="L398" s="85">
        <f t="shared" si="93"/>
        <v>355170321.0937</v>
      </c>
      <c r="M398" s="78"/>
      <c r="N398" s="89"/>
      <c r="O398" s="86">
        <v>9</v>
      </c>
      <c r="P398" s="89"/>
      <c r="Q398" s="84" t="s">
        <v>913</v>
      </c>
      <c r="R398" s="84">
        <v>316783409.91</v>
      </c>
      <c r="S398" s="88">
        <v>0</v>
      </c>
      <c r="T398" s="84">
        <v>71815030.58</v>
      </c>
      <c r="U398" s="84">
        <v>11657953.2147</v>
      </c>
      <c r="V398" s="84">
        <v>0</v>
      </c>
      <c r="W398" s="84">
        <f t="shared" si="88"/>
        <v>11657953.2147</v>
      </c>
      <c r="X398" s="84">
        <v>299215456.84</v>
      </c>
      <c r="Y398" s="85">
        <f t="shared" si="80"/>
        <v>699471850.5447</v>
      </c>
    </row>
    <row r="399" ht="24.95" customHeight="1" spans="1:25">
      <c r="A399" s="82"/>
      <c r="B399" s="89"/>
      <c r="C399" s="79">
        <v>12</v>
      </c>
      <c r="D399" s="84" t="s">
        <v>914</v>
      </c>
      <c r="E399" s="84">
        <v>275389130.56</v>
      </c>
      <c r="F399" s="84">
        <v>0</v>
      </c>
      <c r="G399" s="84">
        <v>62430917.2</v>
      </c>
      <c r="H399" s="84">
        <v>10134601.4327</v>
      </c>
      <c r="I399" s="84">
        <v>0</v>
      </c>
      <c r="J399" s="84">
        <f t="shared" si="90"/>
        <v>10134601.4327</v>
      </c>
      <c r="K399" s="107">
        <v>279341735.91</v>
      </c>
      <c r="L399" s="85">
        <f t="shared" si="93"/>
        <v>347954649.1927</v>
      </c>
      <c r="M399" s="78"/>
      <c r="N399" s="89"/>
      <c r="O399" s="86">
        <v>10</v>
      </c>
      <c r="P399" s="89"/>
      <c r="Q399" s="84" t="s">
        <v>915</v>
      </c>
      <c r="R399" s="84">
        <v>418128266.36</v>
      </c>
      <c r="S399" s="88">
        <v>0</v>
      </c>
      <c r="T399" s="84">
        <v>94789983.62</v>
      </c>
      <c r="U399" s="84">
        <v>15387547.4996</v>
      </c>
      <c r="V399" s="84">
        <v>0</v>
      </c>
      <c r="W399" s="84">
        <f t="shared" si="88"/>
        <v>15387547.4996</v>
      </c>
      <c r="X399" s="84">
        <v>329496200.61</v>
      </c>
      <c r="Y399" s="85">
        <f t="shared" si="80"/>
        <v>857801998.0896</v>
      </c>
    </row>
    <row r="400" ht="24.95" customHeight="1" spans="1:25">
      <c r="A400" s="82"/>
      <c r="B400" s="89"/>
      <c r="C400" s="79">
        <v>13</v>
      </c>
      <c r="D400" s="84" t="s">
        <v>916</v>
      </c>
      <c r="E400" s="84">
        <v>287742706.01</v>
      </c>
      <c r="F400" s="84">
        <v>0</v>
      </c>
      <c r="G400" s="84">
        <v>65231481.78</v>
      </c>
      <c r="H400" s="84">
        <v>10589225.6336</v>
      </c>
      <c r="I400" s="84">
        <v>0</v>
      </c>
      <c r="J400" s="84">
        <f t="shared" si="90"/>
        <v>10589225.6336</v>
      </c>
      <c r="K400" s="107">
        <v>283909925.8</v>
      </c>
      <c r="L400" s="85">
        <f t="shared" si="93"/>
        <v>363563413.4236</v>
      </c>
      <c r="M400" s="78"/>
      <c r="N400" s="89"/>
      <c r="O400" s="86">
        <v>11</v>
      </c>
      <c r="P400" s="89"/>
      <c r="Q400" s="84" t="s">
        <v>917</v>
      </c>
      <c r="R400" s="84">
        <v>261070913.23</v>
      </c>
      <c r="S400" s="88">
        <v>0</v>
      </c>
      <c r="T400" s="84">
        <v>59184966.86</v>
      </c>
      <c r="U400" s="84">
        <v>9607676.4029</v>
      </c>
      <c r="V400" s="84">
        <v>0</v>
      </c>
      <c r="W400" s="84">
        <f t="shared" si="88"/>
        <v>9607676.4029</v>
      </c>
      <c r="X400" s="84">
        <v>271118492.4</v>
      </c>
      <c r="Y400" s="85">
        <f t="shared" si="80"/>
        <v>600982048.8929</v>
      </c>
    </row>
    <row r="401" ht="24.95" customHeight="1" spans="1:25">
      <c r="A401" s="82"/>
      <c r="B401" s="89"/>
      <c r="C401" s="79">
        <v>14</v>
      </c>
      <c r="D401" s="84" t="s">
        <v>918</v>
      </c>
      <c r="E401" s="84">
        <v>256667784.97</v>
      </c>
      <c r="F401" s="84">
        <v>0</v>
      </c>
      <c r="G401" s="84">
        <v>58186774.47</v>
      </c>
      <c r="H401" s="84">
        <v>9445636.783</v>
      </c>
      <c r="I401" s="84">
        <v>0</v>
      </c>
      <c r="J401" s="84">
        <f t="shared" si="90"/>
        <v>9445636.783</v>
      </c>
      <c r="K401" s="107">
        <v>265769052.32</v>
      </c>
      <c r="L401" s="85">
        <f t="shared" si="93"/>
        <v>324300196.223</v>
      </c>
      <c r="M401" s="78"/>
      <c r="N401" s="89"/>
      <c r="O401" s="86">
        <v>12</v>
      </c>
      <c r="P401" s="89"/>
      <c r="Q401" s="84" t="s">
        <v>919</v>
      </c>
      <c r="R401" s="84">
        <v>301541219.93</v>
      </c>
      <c r="S401" s="88">
        <v>0</v>
      </c>
      <c r="T401" s="84">
        <v>68359614.97</v>
      </c>
      <c r="U401" s="84">
        <v>11097025.047</v>
      </c>
      <c r="V401" s="84">
        <v>0</v>
      </c>
      <c r="W401" s="84">
        <f t="shared" si="88"/>
        <v>11097025.047</v>
      </c>
      <c r="X401" s="84">
        <v>300831715.07</v>
      </c>
      <c r="Y401" s="85">
        <f t="shared" si="80"/>
        <v>681829575.017</v>
      </c>
    </row>
    <row r="402" ht="24.95" customHeight="1" spans="1:25">
      <c r="A402" s="82"/>
      <c r="B402" s="89"/>
      <c r="C402" s="79">
        <v>15</v>
      </c>
      <c r="D402" s="84" t="s">
        <v>920</v>
      </c>
      <c r="E402" s="84">
        <v>255328430.38</v>
      </c>
      <c r="F402" s="84">
        <v>0</v>
      </c>
      <c r="G402" s="84">
        <v>57883141.8</v>
      </c>
      <c r="H402" s="84">
        <v>9396347.1655</v>
      </c>
      <c r="I402" s="84">
        <v>0</v>
      </c>
      <c r="J402" s="84">
        <f t="shared" si="90"/>
        <v>9396347.1655</v>
      </c>
      <c r="K402" s="107">
        <v>248580523.33</v>
      </c>
      <c r="L402" s="85">
        <f t="shared" si="93"/>
        <v>322607919.3455</v>
      </c>
      <c r="M402" s="78"/>
      <c r="N402" s="89"/>
      <c r="O402" s="86">
        <v>13</v>
      </c>
      <c r="P402" s="89"/>
      <c r="Q402" s="84" t="s">
        <v>921</v>
      </c>
      <c r="R402" s="84">
        <v>319473009.62</v>
      </c>
      <c r="S402" s="88">
        <v>0</v>
      </c>
      <c r="T402" s="84">
        <v>72424764.8</v>
      </c>
      <c r="U402" s="84">
        <v>11756933.2328</v>
      </c>
      <c r="V402" s="84">
        <v>0</v>
      </c>
      <c r="W402" s="84">
        <f t="shared" si="88"/>
        <v>11756933.2328</v>
      </c>
      <c r="X402" s="84">
        <v>319822562.54</v>
      </c>
      <c r="Y402" s="85">
        <f t="shared" si="80"/>
        <v>723477270.1928</v>
      </c>
    </row>
    <row r="403" ht="24.95" customHeight="1" spans="1:25">
      <c r="A403" s="82"/>
      <c r="B403" s="89"/>
      <c r="C403" s="79">
        <v>16</v>
      </c>
      <c r="D403" s="84" t="s">
        <v>922</v>
      </c>
      <c r="E403" s="84">
        <v>275951528.24</v>
      </c>
      <c r="F403" s="84">
        <v>0</v>
      </c>
      <c r="G403" s="84">
        <v>62558413.16</v>
      </c>
      <c r="H403" s="84">
        <v>10155298.2419</v>
      </c>
      <c r="I403" s="84">
        <v>0</v>
      </c>
      <c r="J403" s="84">
        <f t="shared" si="90"/>
        <v>10155298.2419</v>
      </c>
      <c r="K403" s="107">
        <v>280159205.4</v>
      </c>
      <c r="L403" s="85">
        <f t="shared" si="93"/>
        <v>348665239.6419</v>
      </c>
      <c r="M403" s="78"/>
      <c r="N403" s="91"/>
      <c r="O403" s="86">
        <v>14</v>
      </c>
      <c r="P403" s="91"/>
      <c r="Q403" s="84" t="s">
        <v>923</v>
      </c>
      <c r="R403" s="84">
        <v>352828224.78</v>
      </c>
      <c r="S403" s="88">
        <v>0</v>
      </c>
      <c r="T403" s="84">
        <v>79986416.48</v>
      </c>
      <c r="U403" s="84">
        <v>12984439.2366</v>
      </c>
      <c r="V403" s="84">
        <v>0</v>
      </c>
      <c r="W403" s="84">
        <f t="shared" si="88"/>
        <v>12984439.2366</v>
      </c>
      <c r="X403" s="84">
        <v>330219892.75</v>
      </c>
      <c r="Y403" s="85">
        <f t="shared" si="80"/>
        <v>776018973.2466</v>
      </c>
    </row>
    <row r="404" ht="24.95" customHeight="1" spans="1:25">
      <c r="A404" s="82"/>
      <c r="B404" s="89"/>
      <c r="C404" s="79">
        <v>17</v>
      </c>
      <c r="D404" s="84" t="s">
        <v>924</v>
      </c>
      <c r="E404" s="84">
        <v>315117515.6</v>
      </c>
      <c r="F404" s="84">
        <v>0</v>
      </c>
      <c r="G404" s="84">
        <v>71437371.12</v>
      </c>
      <c r="H404" s="84">
        <v>11596646.6016</v>
      </c>
      <c r="I404" s="84">
        <v>0</v>
      </c>
      <c r="J404" s="84">
        <f t="shared" si="90"/>
        <v>11596646.6016</v>
      </c>
      <c r="K404" s="107">
        <v>310441817.25</v>
      </c>
      <c r="L404" s="85">
        <f t="shared" si="93"/>
        <v>398151533.3216</v>
      </c>
      <c r="M404" s="78"/>
      <c r="N404" s="79"/>
      <c r="O404" s="93" t="s">
        <v>925</v>
      </c>
      <c r="P404" s="97"/>
      <c r="Q404" s="94"/>
      <c r="R404" s="94">
        <f>SUM(R390:R403)</f>
        <v>4537300004.33</v>
      </c>
      <c r="S404" s="88">
        <v>0</v>
      </c>
      <c r="T404" s="94">
        <f t="shared" ref="T404:V404" si="94">SUM(T390:T403)</f>
        <v>1028609227.58</v>
      </c>
      <c r="U404" s="94">
        <f t="shared" si="94"/>
        <v>166977276.9574</v>
      </c>
      <c r="V404" s="94">
        <f t="shared" si="94"/>
        <v>0</v>
      </c>
      <c r="W404" s="94">
        <f t="shared" si="88"/>
        <v>166977276.9574</v>
      </c>
      <c r="X404" s="94">
        <f>SUM(X390:X403)</f>
        <v>4304059161.22</v>
      </c>
      <c r="Y404" s="94">
        <f>SUM(Y390:Y403)</f>
        <v>10036945670.0874</v>
      </c>
    </row>
    <row r="405" ht="24.95" customHeight="1" spans="1:25">
      <c r="A405" s="82"/>
      <c r="B405" s="89"/>
      <c r="C405" s="79">
        <v>18</v>
      </c>
      <c r="D405" s="84" t="s">
        <v>926</v>
      </c>
      <c r="E405" s="84">
        <v>378856861.87</v>
      </c>
      <c r="F405" s="84">
        <v>0</v>
      </c>
      <c r="G405" s="84">
        <v>85887127.52</v>
      </c>
      <c r="H405" s="84">
        <v>13942319.6817</v>
      </c>
      <c r="I405" s="84">
        <v>0</v>
      </c>
      <c r="J405" s="84">
        <f t="shared" si="90"/>
        <v>13942319.6817</v>
      </c>
      <c r="K405" s="107">
        <v>340327276.41</v>
      </c>
      <c r="L405" s="85">
        <f t="shared" si="93"/>
        <v>478686309.0717</v>
      </c>
      <c r="M405" s="78"/>
      <c r="N405" s="83">
        <v>37</v>
      </c>
      <c r="O405" s="86">
        <v>1</v>
      </c>
      <c r="P405" s="83" t="s">
        <v>927</v>
      </c>
      <c r="Q405" s="84" t="s">
        <v>928</v>
      </c>
      <c r="R405" s="84">
        <v>233068009.2</v>
      </c>
      <c r="S405" s="88">
        <v>0</v>
      </c>
      <c r="T405" s="84">
        <v>52836688.05</v>
      </c>
      <c r="U405" s="84">
        <v>8577140.9175</v>
      </c>
      <c r="V405" s="84">
        <v>0</v>
      </c>
      <c r="W405" s="84">
        <f t="shared" si="88"/>
        <v>8577140.9175</v>
      </c>
      <c r="X405" s="84">
        <v>678645572.25</v>
      </c>
      <c r="Y405" s="85">
        <f t="shared" si="80"/>
        <v>973127410.4175</v>
      </c>
    </row>
    <row r="406" ht="24.95" customHeight="1" spans="1:25">
      <c r="A406" s="82"/>
      <c r="B406" s="89"/>
      <c r="C406" s="79">
        <v>19</v>
      </c>
      <c r="D406" s="84" t="s">
        <v>929</v>
      </c>
      <c r="E406" s="84">
        <v>260473451.46</v>
      </c>
      <c r="F406" s="84">
        <v>0</v>
      </c>
      <c r="G406" s="84">
        <v>59049521.84</v>
      </c>
      <c r="H406" s="84">
        <v>9585689.1992</v>
      </c>
      <c r="I406" s="84">
        <v>0</v>
      </c>
      <c r="J406" s="84">
        <f t="shared" si="90"/>
        <v>9585689.1992</v>
      </c>
      <c r="K406" s="107">
        <v>273796916.57</v>
      </c>
      <c r="L406" s="85">
        <f t="shared" si="93"/>
        <v>329108662.4992</v>
      </c>
      <c r="M406" s="78"/>
      <c r="N406" s="89"/>
      <c r="O406" s="86">
        <v>2</v>
      </c>
      <c r="P406" s="89"/>
      <c r="Q406" s="84" t="s">
        <v>930</v>
      </c>
      <c r="R406" s="84">
        <v>594967462.24</v>
      </c>
      <c r="S406" s="88">
        <v>0</v>
      </c>
      <c r="T406" s="84">
        <v>134879558.59</v>
      </c>
      <c r="U406" s="84">
        <v>21895410.6248</v>
      </c>
      <c r="V406" s="84">
        <v>0</v>
      </c>
      <c r="W406" s="84">
        <f t="shared" si="88"/>
        <v>21895410.6248</v>
      </c>
      <c r="X406" s="84">
        <v>947694284.7</v>
      </c>
      <c r="Y406" s="85">
        <f t="shared" si="80"/>
        <v>1699436716.1548</v>
      </c>
    </row>
    <row r="407" ht="24.95" customHeight="1" spans="1:25">
      <c r="A407" s="82"/>
      <c r="B407" s="89"/>
      <c r="C407" s="79">
        <v>20</v>
      </c>
      <c r="D407" s="84" t="s">
        <v>931</v>
      </c>
      <c r="E407" s="84">
        <v>250983518.45</v>
      </c>
      <c r="F407" s="84">
        <v>0</v>
      </c>
      <c r="G407" s="84">
        <v>56898147.09</v>
      </c>
      <c r="H407" s="84">
        <v>9236449.9661</v>
      </c>
      <c r="I407" s="84">
        <v>0</v>
      </c>
      <c r="J407" s="84">
        <f t="shared" si="90"/>
        <v>9236449.9661</v>
      </c>
      <c r="K407" s="107">
        <v>262529063.55</v>
      </c>
      <c r="L407" s="85">
        <f t="shared" si="93"/>
        <v>317118115.5061</v>
      </c>
      <c r="M407" s="78"/>
      <c r="N407" s="89"/>
      <c r="O407" s="86">
        <v>3</v>
      </c>
      <c r="P407" s="89"/>
      <c r="Q407" s="84" t="s">
        <v>932</v>
      </c>
      <c r="R407" s="84">
        <v>335128901.22</v>
      </c>
      <c r="S407" s="88">
        <v>0</v>
      </c>
      <c r="T407" s="84">
        <v>75973966.87</v>
      </c>
      <c r="U407" s="84">
        <v>12333086.0429</v>
      </c>
      <c r="V407" s="84">
        <v>0</v>
      </c>
      <c r="W407" s="84">
        <f t="shared" si="88"/>
        <v>12333086.0429</v>
      </c>
      <c r="X407" s="84">
        <v>741701313.14</v>
      </c>
      <c r="Y407" s="85">
        <f t="shared" si="80"/>
        <v>1165137267.2729</v>
      </c>
    </row>
    <row r="408" ht="24.95" customHeight="1" spans="1:25">
      <c r="A408" s="82"/>
      <c r="B408" s="89"/>
      <c r="C408" s="79">
        <v>21</v>
      </c>
      <c r="D408" s="84" t="s">
        <v>933</v>
      </c>
      <c r="E408" s="84">
        <v>365685579.77</v>
      </c>
      <c r="F408" s="84">
        <v>0</v>
      </c>
      <c r="G408" s="84">
        <v>82901188.24</v>
      </c>
      <c r="H408" s="84">
        <v>13457603.0402</v>
      </c>
      <c r="I408" s="84">
        <v>0</v>
      </c>
      <c r="J408" s="84">
        <f t="shared" si="90"/>
        <v>13457603.0402</v>
      </c>
      <c r="K408" s="107">
        <v>341622225.8</v>
      </c>
      <c r="L408" s="85">
        <f t="shared" si="93"/>
        <v>462044371.0502</v>
      </c>
      <c r="M408" s="78"/>
      <c r="N408" s="89"/>
      <c r="O408" s="86">
        <v>4</v>
      </c>
      <c r="P408" s="89"/>
      <c r="Q408" s="84" t="s">
        <v>934</v>
      </c>
      <c r="R408" s="84">
        <v>287209911.35</v>
      </c>
      <c r="S408" s="88">
        <v>0</v>
      </c>
      <c r="T408" s="84">
        <v>65110696.84</v>
      </c>
      <c r="U408" s="84">
        <v>10569618.2456</v>
      </c>
      <c r="V408" s="84">
        <v>0</v>
      </c>
      <c r="W408" s="84">
        <f t="shared" si="88"/>
        <v>10569618.2456</v>
      </c>
      <c r="X408" s="84">
        <v>715755249.92</v>
      </c>
      <c r="Y408" s="85">
        <f t="shared" si="80"/>
        <v>1078645476.3556</v>
      </c>
    </row>
    <row r="409" ht="24.95" customHeight="1" spans="1:25">
      <c r="A409" s="82"/>
      <c r="B409" s="89"/>
      <c r="C409" s="79">
        <v>22</v>
      </c>
      <c r="D409" s="84" t="s">
        <v>935</v>
      </c>
      <c r="E409" s="84">
        <v>243377960.97</v>
      </c>
      <c r="F409" s="84">
        <v>0</v>
      </c>
      <c r="G409" s="84">
        <v>55173961.65</v>
      </c>
      <c r="H409" s="84">
        <v>8956557.6785</v>
      </c>
      <c r="I409" s="84">
        <v>0</v>
      </c>
      <c r="J409" s="84">
        <f t="shared" si="90"/>
        <v>8956557.6785</v>
      </c>
      <c r="K409" s="107">
        <v>257888392.36</v>
      </c>
      <c r="L409" s="85">
        <f t="shared" si="93"/>
        <v>307508480.2985</v>
      </c>
      <c r="M409" s="78"/>
      <c r="N409" s="89"/>
      <c r="O409" s="86">
        <v>5</v>
      </c>
      <c r="P409" s="89"/>
      <c r="Q409" s="84" t="s">
        <v>936</v>
      </c>
      <c r="R409" s="84">
        <v>272898252.24</v>
      </c>
      <c r="S409" s="88">
        <v>0</v>
      </c>
      <c r="T409" s="84">
        <v>61866233.26</v>
      </c>
      <c r="U409" s="84">
        <v>10042934.5649</v>
      </c>
      <c r="V409" s="84">
        <v>0</v>
      </c>
      <c r="W409" s="84">
        <f t="shared" si="88"/>
        <v>10042934.5649</v>
      </c>
      <c r="X409" s="84">
        <v>693187786.62</v>
      </c>
      <c r="Y409" s="85">
        <f t="shared" si="80"/>
        <v>1037995206.6849</v>
      </c>
    </row>
    <row r="410" ht="24.95" customHeight="1" spans="1:25">
      <c r="A410" s="82"/>
      <c r="B410" s="89"/>
      <c r="C410" s="79">
        <v>23</v>
      </c>
      <c r="D410" s="84" t="s">
        <v>937</v>
      </c>
      <c r="E410" s="84">
        <v>245618217.72</v>
      </c>
      <c r="F410" s="84">
        <v>0</v>
      </c>
      <c r="G410" s="84">
        <v>55681829.5</v>
      </c>
      <c r="H410" s="84">
        <v>9039001.4166</v>
      </c>
      <c r="I410" s="84">
        <v>0</v>
      </c>
      <c r="J410" s="84">
        <f t="shared" si="90"/>
        <v>9039001.4166</v>
      </c>
      <c r="K410" s="107">
        <v>256143236.97</v>
      </c>
      <c r="L410" s="85">
        <f t="shared" si="93"/>
        <v>310339048.6366</v>
      </c>
      <c r="M410" s="78"/>
      <c r="N410" s="91"/>
      <c r="O410" s="86">
        <v>6</v>
      </c>
      <c r="P410" s="91"/>
      <c r="Q410" s="84" t="s">
        <v>938</v>
      </c>
      <c r="R410" s="84">
        <v>280713499.12</v>
      </c>
      <c r="S410" s="88">
        <v>0</v>
      </c>
      <c r="T410" s="84">
        <v>63637955.44</v>
      </c>
      <c r="U410" s="84">
        <v>10330543.637</v>
      </c>
      <c r="V410" s="84">
        <v>0</v>
      </c>
      <c r="W410" s="84">
        <f t="shared" si="88"/>
        <v>10330543.637</v>
      </c>
      <c r="X410" s="84">
        <v>688880006.35</v>
      </c>
      <c r="Y410" s="85">
        <f t="shared" si="80"/>
        <v>1043562004.547</v>
      </c>
    </row>
    <row r="411" ht="24.95" customHeight="1" spans="1:25">
      <c r="A411" s="82"/>
      <c r="B411" s="89"/>
      <c r="C411" s="79">
        <v>24</v>
      </c>
      <c r="D411" s="84" t="s">
        <v>939</v>
      </c>
      <c r="E411" s="84">
        <v>316877054</v>
      </c>
      <c r="F411" s="84">
        <v>0</v>
      </c>
      <c r="G411" s="84">
        <v>71836259.77</v>
      </c>
      <c r="H411" s="84">
        <v>11661399.4129</v>
      </c>
      <c r="I411" s="84">
        <v>0</v>
      </c>
      <c r="J411" s="84">
        <f t="shared" si="90"/>
        <v>11661399.4129</v>
      </c>
      <c r="K411" s="107">
        <v>303982762.14</v>
      </c>
      <c r="L411" s="85">
        <f t="shared" si="93"/>
        <v>400374713.1829</v>
      </c>
      <c r="M411" s="78"/>
      <c r="N411" s="79"/>
      <c r="O411" s="93" t="s">
        <v>940</v>
      </c>
      <c r="P411" s="97"/>
      <c r="Q411" s="88"/>
      <c r="R411" s="88">
        <f t="shared" ref="R411:V411" si="95">SUM(R405:R410)</f>
        <v>2003986035.37</v>
      </c>
      <c r="S411" s="88">
        <v>0</v>
      </c>
      <c r="T411" s="88">
        <f t="shared" si="95"/>
        <v>454305099.05</v>
      </c>
      <c r="U411" s="88">
        <f t="shared" si="95"/>
        <v>73748734.0327</v>
      </c>
      <c r="V411" s="88">
        <f t="shared" si="95"/>
        <v>0</v>
      </c>
      <c r="W411" s="94">
        <f t="shared" si="88"/>
        <v>73748734.0327</v>
      </c>
      <c r="X411" s="88">
        <f>SUM(X405:X410)</f>
        <v>4465864212.98</v>
      </c>
      <c r="Y411" s="88">
        <f>SUM(Y405:Y410)</f>
        <v>6997904081.4327</v>
      </c>
    </row>
    <row r="412" ht="24.95" customHeight="1" spans="1:25">
      <c r="A412" s="83"/>
      <c r="B412" s="89"/>
      <c r="C412" s="79">
        <v>25</v>
      </c>
      <c r="D412" s="84" t="s">
        <v>941</v>
      </c>
      <c r="E412" s="84">
        <v>323778085.95</v>
      </c>
      <c r="F412" s="84">
        <v>0</v>
      </c>
      <c r="G412" s="84">
        <v>73400728.75</v>
      </c>
      <c r="H412" s="84">
        <v>11915364.441</v>
      </c>
      <c r="I412" s="84">
        <v>0</v>
      </c>
      <c r="J412" s="84">
        <f t="shared" si="90"/>
        <v>11915364.441</v>
      </c>
      <c r="K412" s="107">
        <v>315638801.08</v>
      </c>
      <c r="L412" s="85">
        <f t="shared" si="93"/>
        <v>409094179.141</v>
      </c>
      <c r="M412" s="78"/>
      <c r="N412" s="92" t="s">
        <v>942</v>
      </c>
      <c r="O412" s="117"/>
      <c r="P412" s="100"/>
      <c r="Q412" s="118"/>
      <c r="R412" s="119">
        <v>220555089468.99</v>
      </c>
      <c r="S412" s="119">
        <f>-38244163.08</f>
        <v>-38244163.08</v>
      </c>
      <c r="T412" s="119">
        <v>50000000000</v>
      </c>
      <c r="U412" s="119">
        <v>8116652684.07</v>
      </c>
      <c r="V412" s="119">
        <v>2872444635.99</v>
      </c>
      <c r="W412" s="120">
        <f t="shared" si="88"/>
        <v>5244208048.08</v>
      </c>
      <c r="X412" s="119">
        <v>261481033465.1</v>
      </c>
      <c r="Y412" s="85">
        <f>R412+S412+T412+W412+X412</f>
        <v>537242086819.09</v>
      </c>
    </row>
    <row r="413" ht="13.5" spans="1:25">
      <c r="A413" s="79"/>
      <c r="B413" s="81"/>
      <c r="C413" s="121"/>
      <c r="D413" s="122"/>
      <c r="E413" s="123">
        <f>SUM(E388:E412)</f>
        <v>7237477553.39</v>
      </c>
      <c r="F413" s="123">
        <f t="shared" ref="F413:L413" si="96">SUM(F388:F412)</f>
        <v>0</v>
      </c>
      <c r="G413" s="123">
        <f t="shared" si="96"/>
        <v>1640741451.69</v>
      </c>
      <c r="H413" s="123">
        <f t="shared" si="96"/>
        <v>266346570.1512</v>
      </c>
      <c r="I413" s="123">
        <f t="shared" si="96"/>
        <v>0</v>
      </c>
      <c r="J413" s="123">
        <f t="shared" si="96"/>
        <v>266346570.1512</v>
      </c>
      <c r="K413" s="123">
        <f t="shared" si="96"/>
        <v>7178099642.36</v>
      </c>
      <c r="L413" s="123">
        <f t="shared" si="96"/>
        <v>9144565575.2312</v>
      </c>
      <c r="M413" s="123">
        <f t="shared" ref="M413" si="97">SUM(M388:M412)</f>
        <v>0</v>
      </c>
      <c r="N413" s="124"/>
      <c r="O413" s="125"/>
      <c r="P413" s="117"/>
      <c r="Q413" s="100"/>
      <c r="R413" s="126"/>
      <c r="S413" s="126"/>
      <c r="T413" s="126"/>
      <c r="U413" s="126"/>
      <c r="V413" s="126"/>
      <c r="W413" s="126"/>
      <c r="X413" s="126"/>
      <c r="Y413" s="126"/>
    </row>
    <row r="414" ht="15" spans="1:25">
      <c r="D414" s="127"/>
      <c r="E414" s="128"/>
      <c r="F414" s="128"/>
      <c r="G414" s="128"/>
      <c r="H414" s="128"/>
      <c r="I414" s="128"/>
      <c r="J414" s="128"/>
      <c r="K414" s="128"/>
      <c r="L414" s="128"/>
      <c r="Q414" s="106"/>
      <c r="R414" s="19"/>
      <c r="S414" s="19"/>
      <c r="T414" s="129"/>
      <c r="U414" s="19"/>
      <c r="V414" s="19"/>
      <c r="W414" s="19"/>
      <c r="X414" s="130"/>
      <c r="Y414" s="106"/>
    </row>
    <row r="415" spans="1:25">
      <c r="C415" s="131"/>
      <c r="D415" s="126"/>
      <c r="E415" s="126"/>
      <c r="F415" s="126"/>
      <c r="G415" s="126"/>
      <c r="H415" s="126"/>
      <c r="I415" s="126"/>
      <c r="J415" s="126"/>
      <c r="K415" s="126"/>
      <c r="L415" s="126"/>
      <c r="R415" s="130"/>
      <c r="S415" s="130"/>
      <c r="U415" s="130"/>
      <c r="V415" s="130"/>
      <c r="W415" s="130"/>
      <c r="X415" s="130"/>
    </row>
    <row r="419" spans="11:19">
      <c r="K419" s="106"/>
    </row>
    <row r="421" spans="11:19">
      <c r="R421" s="19"/>
      <c r="S421" s="19"/>
    </row>
    <row r="422" spans="11:19">
      <c r="R422" s="19"/>
      <c r="S422" s="19"/>
    </row>
    <row r="423" spans="11:19">
      <c r="R423" s="19"/>
      <c r="S423" s="19"/>
    </row>
    <row r="424" spans="11:19">
      <c r="R424" s="19"/>
      <c r="S424" s="19"/>
    </row>
  </sheetData>
  <mergeCells count="118">
    <mergeCell ref="A1:X1"/>
    <mergeCell ref="A2:Y2"/>
    <mergeCell ref="A3:Y3"/>
    <mergeCell ref="B24:C24"/>
    <mergeCell ref="O26:P26"/>
    <mergeCell ref="B46:C46"/>
    <mergeCell ref="O61:P61"/>
    <mergeCell ref="B78:C78"/>
    <mergeCell ref="O83:P83"/>
    <mergeCell ref="B100:C100"/>
    <mergeCell ref="O105:P105"/>
    <mergeCell ref="B121:C121"/>
    <mergeCell ref="O122:P122"/>
    <mergeCell ref="B130:C130"/>
    <mergeCell ref="O143:P143"/>
    <mergeCell ref="B154:C154"/>
    <mergeCell ref="O157:P157"/>
    <mergeCell ref="B182:C182"/>
    <mergeCell ref="O183:P183"/>
    <mergeCell ref="B201:C201"/>
    <mergeCell ref="O204:P204"/>
    <mergeCell ref="O223:P223"/>
    <mergeCell ref="B227:C227"/>
    <mergeCell ref="B241:C241"/>
    <mergeCell ref="O254:P254"/>
    <mergeCell ref="B260:C260"/>
    <mergeCell ref="B277:C277"/>
    <mergeCell ref="O288:P288"/>
    <mergeCell ref="B295:C295"/>
    <mergeCell ref="O306:P306"/>
    <mergeCell ref="B307:C307"/>
    <mergeCell ref="O330:P330"/>
    <mergeCell ref="B335:C335"/>
    <mergeCell ref="O354:P354"/>
    <mergeCell ref="B363:C363"/>
    <mergeCell ref="O371:P371"/>
    <mergeCell ref="B387:C387"/>
    <mergeCell ref="O389:P389"/>
    <mergeCell ref="O404:P404"/>
    <mergeCell ref="O411:P411"/>
    <mergeCell ref="N412:P412"/>
    <mergeCell ref="O413:Q413"/>
    <mergeCell ref="A7:A23"/>
    <mergeCell ref="A25:A45"/>
    <mergeCell ref="A47:A77"/>
    <mergeCell ref="A79:A99"/>
    <mergeCell ref="A101:A120"/>
    <mergeCell ref="A122:A129"/>
    <mergeCell ref="A131:A153"/>
    <mergeCell ref="A155:A181"/>
    <mergeCell ref="A183:A200"/>
    <mergeCell ref="A202:A226"/>
    <mergeCell ref="A228:A240"/>
    <mergeCell ref="A242:A259"/>
    <mergeCell ref="A261:A276"/>
    <mergeCell ref="A278:A294"/>
    <mergeCell ref="A296:A306"/>
    <mergeCell ref="A308:A334"/>
    <mergeCell ref="A336:A362"/>
    <mergeCell ref="A364:A386"/>
    <mergeCell ref="A388:A412"/>
    <mergeCell ref="B7:B23"/>
    <mergeCell ref="B25:B45"/>
    <mergeCell ref="B47:B77"/>
    <mergeCell ref="B79:B99"/>
    <mergeCell ref="B101:B120"/>
    <mergeCell ref="B122:B129"/>
    <mergeCell ref="B131:B153"/>
    <mergeCell ref="B155:B181"/>
    <mergeCell ref="B183:B200"/>
    <mergeCell ref="B202:B226"/>
    <mergeCell ref="B228:B240"/>
    <mergeCell ref="B242:B259"/>
    <mergeCell ref="B261:B276"/>
    <mergeCell ref="B278:B294"/>
    <mergeCell ref="B296:B306"/>
    <mergeCell ref="B308:B334"/>
    <mergeCell ref="B336:B362"/>
    <mergeCell ref="B364:B386"/>
    <mergeCell ref="B388:B412"/>
    <mergeCell ref="N7:N25"/>
    <mergeCell ref="N27:N60"/>
    <mergeCell ref="N62:N82"/>
    <mergeCell ref="N84:N104"/>
    <mergeCell ref="N106:N121"/>
    <mergeCell ref="N123:N142"/>
    <mergeCell ref="N144:N156"/>
    <mergeCell ref="N158:N182"/>
    <mergeCell ref="N184:N203"/>
    <mergeCell ref="N205:N222"/>
    <mergeCell ref="N224:N253"/>
    <mergeCell ref="N255:N287"/>
    <mergeCell ref="N289:N305"/>
    <mergeCell ref="N307:N329"/>
    <mergeCell ref="N331:N353"/>
    <mergeCell ref="N355:N370"/>
    <mergeCell ref="N372:N388"/>
    <mergeCell ref="N390:N403"/>
    <mergeCell ref="N405:N410"/>
    <mergeCell ref="P7:P25"/>
    <mergeCell ref="P27:P60"/>
    <mergeCell ref="P62:P82"/>
    <mergeCell ref="P84:P104"/>
    <mergeCell ref="P106:P121"/>
    <mergeCell ref="P123:P142"/>
    <mergeCell ref="P144:P156"/>
    <mergeCell ref="P158:P182"/>
    <mergeCell ref="P184:P203"/>
    <mergeCell ref="P205:P222"/>
    <mergeCell ref="P224:P253"/>
    <mergeCell ref="P255:P287"/>
    <mergeCell ref="P289:P305"/>
    <mergeCell ref="P307:P329"/>
    <mergeCell ref="P331:P353"/>
    <mergeCell ref="P355:P370"/>
    <mergeCell ref="P373:P388"/>
    <mergeCell ref="P390:P403"/>
    <mergeCell ref="P405:P410"/>
  </mergeCells>
  <pageMargins left="0.15748031496063" right="0.15748031496063" top="0.196850393700787" bottom="0.196850393700787" header="0.511811023622047" footer="0.511811023622047"/>
  <pageSetup paperSize="9" scale="6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N47"/>
  <sheetViews>
    <sheetView topLeftCell="A3" workbookViewId="0">
      <pane xSplit="2" ySplit="3" topLeftCell="C34" activePane="bottomRight" state="frozen"/>
      <selection/>
      <selection pane="topRight"/>
      <selection pane="bottomLeft"/>
      <selection pane="bottomRight" activeCell="A45" sqref="A45"/>
    </sheetView>
  </sheetViews>
  <sheetFormatPr defaultColWidth="8.85714285714286" defaultRowHeight="18.75"/>
  <cols>
    <col min="1" max="1" width="8.85714285714286" style="32"/>
    <col min="2" max="2" width="19.7142857142857" style="32" customWidth="1"/>
    <col min="3" max="4" width="27" style="32" customWidth="1"/>
    <col min="5" max="5" width="24.8571428571429" style="32" customWidth="1"/>
    <col min="6" max="7" width="25.4285714285714" style="32" customWidth="1"/>
    <col min="8" max="8" width="24.7142857142857" style="32" customWidth="1"/>
    <col min="9" max="9" width="26.2857142857143" style="32" customWidth="1"/>
    <col min="10" max="10" width="27.2857142857143" style="32" customWidth="1"/>
    <col min="11" max="11" width="25.5714285714286" style="32"/>
    <col min="12" max="12" width="23.8571428571429" style="32" customWidth="1"/>
    <col min="13" max="13" width="8.85714285714286" style="32" customWidth="1"/>
    <col min="14" max="16384" width="8.85714285714286" style="32"/>
  </cols>
  <sheetData>
    <row r="1" ht="30" spans="1:820">
      <c r="A1" s="52" t="s">
        <v>59</v>
      </c>
      <c r="B1" s="53"/>
      <c r="C1" s="53"/>
      <c r="D1" s="53"/>
      <c r="E1" s="53"/>
      <c r="F1" s="53"/>
      <c r="G1" s="53"/>
      <c r="H1" s="53"/>
      <c r="I1" s="53"/>
      <c r="J1" s="54"/>
    </row>
    <row r="2" ht="26.25" customHeight="1" spans="1:820">
      <c r="A2" s="55" t="s">
        <v>60</v>
      </c>
      <c r="B2" s="56"/>
      <c r="C2" s="56"/>
      <c r="D2" s="56"/>
      <c r="E2" s="56"/>
      <c r="F2" s="56"/>
      <c r="G2" s="56"/>
      <c r="H2" s="56"/>
      <c r="I2" s="56"/>
      <c r="J2" s="57"/>
    </row>
    <row r="3" ht="31.5" customHeight="1" spans="1:820">
      <c r="A3" s="58" t="s">
        <v>943</v>
      </c>
      <c r="B3" s="59"/>
      <c r="C3" s="59"/>
      <c r="D3" s="59"/>
      <c r="E3" s="59"/>
      <c r="F3" s="59"/>
      <c r="G3" s="59"/>
      <c r="H3" s="59"/>
      <c r="I3" s="59"/>
      <c r="J3" s="60"/>
      <c r="AEN3" s="32" t="s">
        <v>944</v>
      </c>
    </row>
    <row r="4" ht="61.15" customHeight="1" spans="1:820">
      <c r="A4" s="61" t="s">
        <v>21</v>
      </c>
      <c r="B4" s="61" t="s">
        <v>126</v>
      </c>
      <c r="C4" s="62" t="s">
        <v>45</v>
      </c>
      <c r="D4" s="62" t="s">
        <v>124</v>
      </c>
      <c r="E4" s="63" t="s">
        <v>24</v>
      </c>
      <c r="F4" s="62" t="s">
        <v>945</v>
      </c>
      <c r="G4" s="64" t="s">
        <v>74</v>
      </c>
      <c r="H4" s="65" t="s">
        <v>75</v>
      </c>
      <c r="I4" s="66" t="s">
        <v>946</v>
      </c>
      <c r="J4" s="3" t="s">
        <v>125</v>
      </c>
      <c r="L4" s="47"/>
      <c r="BL4" s="32">
        <v>0</v>
      </c>
    </row>
    <row r="5" spans="1:820">
      <c r="A5" s="61"/>
      <c r="B5" s="61"/>
      <c r="C5" s="201" t="s">
        <v>27</v>
      </c>
      <c r="D5" s="201" t="s">
        <v>27</v>
      </c>
      <c r="E5" s="201" t="s">
        <v>27</v>
      </c>
      <c r="F5" s="201" t="s">
        <v>27</v>
      </c>
      <c r="G5" s="201" t="s">
        <v>27</v>
      </c>
      <c r="H5" s="201" t="s">
        <v>27</v>
      </c>
      <c r="I5" s="201" t="s">
        <v>27</v>
      </c>
      <c r="J5" s="201" t="s">
        <v>27</v>
      </c>
    </row>
    <row r="6" spans="1:820">
      <c r="A6" s="67">
        <v>1</v>
      </c>
      <c r="B6" s="68" t="s">
        <v>84</v>
      </c>
      <c r="C6" s="69">
        <v>4577878737.59845</v>
      </c>
      <c r="D6" s="69">
        <v>0</v>
      </c>
      <c r="E6" s="69">
        <v>1037808456.0688</v>
      </c>
      <c r="F6" s="69">
        <v>168470615.8099</v>
      </c>
      <c r="G6" s="70">
        <f>F6</f>
        <v>168470615.8099</v>
      </c>
      <c r="H6" s="70">
        <f>F6-G6</f>
        <v>0</v>
      </c>
      <c r="I6" s="69">
        <v>4173601950.4025</v>
      </c>
      <c r="J6" s="71">
        <f>C6+D6+E6+H6+I6</f>
        <v>9789289144.06975</v>
      </c>
      <c r="L6" s="72"/>
    </row>
    <row r="7" spans="1:820">
      <c r="A7" s="67">
        <v>2</v>
      </c>
      <c r="B7" s="68" t="s">
        <v>85</v>
      </c>
      <c r="C7" s="69">
        <v>5774336994.82932</v>
      </c>
      <c r="D7" s="69">
        <v>0</v>
      </c>
      <c r="E7" s="69">
        <v>1309046417.5486</v>
      </c>
      <c r="F7" s="69">
        <v>212501502.3711</v>
      </c>
      <c r="G7" s="69">
        <v>0</v>
      </c>
      <c r="H7" s="70">
        <f t="shared" ref="H7:H42" si="0">F7-G7</f>
        <v>212501502.3711</v>
      </c>
      <c r="I7" s="69">
        <v>5266022236.0654</v>
      </c>
      <c r="J7" s="71">
        <f t="shared" ref="J7:J42" si="1">C7+D7+E7+H7+I7</f>
        <v>12561907150.8144</v>
      </c>
    </row>
    <row r="8" spans="1:820">
      <c r="A8" s="67">
        <v>3</v>
      </c>
      <c r="B8" s="68" t="s">
        <v>86</v>
      </c>
      <c r="C8" s="69">
        <v>7691077561.17748</v>
      </c>
      <c r="D8" s="69">
        <v>0</v>
      </c>
      <c r="E8" s="69">
        <v>1743572905.0039</v>
      </c>
      <c r="F8" s="69">
        <v>283039513.9856</v>
      </c>
      <c r="G8" s="69">
        <f>F8</f>
        <v>283039513.9856</v>
      </c>
      <c r="H8" s="70">
        <f t="shared" si="0"/>
        <v>0</v>
      </c>
      <c r="I8" s="69">
        <v>8273333860.2024</v>
      </c>
      <c r="J8" s="71">
        <f t="shared" si="1"/>
        <v>17707984326.3838</v>
      </c>
    </row>
    <row r="9" spans="1:820">
      <c r="A9" s="67">
        <v>4</v>
      </c>
      <c r="B9" s="68" t="s">
        <v>87</v>
      </c>
      <c r="C9" s="69">
        <v>5805542124.14262</v>
      </c>
      <c r="D9" s="69">
        <v>0</v>
      </c>
      <c r="E9" s="69">
        <v>1316120643.1735</v>
      </c>
      <c r="F9" s="69">
        <v>213649883.0194</v>
      </c>
      <c r="G9" s="69">
        <v>0</v>
      </c>
      <c r="H9" s="70">
        <f t="shared" si="0"/>
        <v>213649883.0194</v>
      </c>
      <c r="I9" s="69">
        <v>5544817492.1864</v>
      </c>
      <c r="J9" s="71">
        <f t="shared" si="1"/>
        <v>12880130142.5219</v>
      </c>
    </row>
    <row r="10" spans="1:820">
      <c r="A10" s="67">
        <v>5</v>
      </c>
      <c r="B10" s="68" t="s">
        <v>88</v>
      </c>
      <c r="C10" s="69">
        <v>6590439155.2967</v>
      </c>
      <c r="D10" s="69">
        <v>0</v>
      </c>
      <c r="E10" s="69">
        <v>1494057373.866</v>
      </c>
      <c r="F10" s="69">
        <v>242534895.8752</v>
      </c>
      <c r="G10" s="69">
        <v>0</v>
      </c>
      <c r="H10" s="70">
        <f t="shared" si="0"/>
        <v>242534895.8752</v>
      </c>
      <c r="I10" s="69">
        <v>5510725726.1019</v>
      </c>
      <c r="J10" s="71">
        <f t="shared" si="1"/>
        <v>13837757151.1398</v>
      </c>
    </row>
    <row r="11" spans="1:820">
      <c r="A11" s="67">
        <v>6</v>
      </c>
      <c r="B11" s="68" t="s">
        <v>89</v>
      </c>
      <c r="C11" s="69">
        <v>2682549968.24466</v>
      </c>
      <c r="D11" s="69">
        <v>0</v>
      </c>
      <c r="E11" s="69">
        <v>608136038.6431</v>
      </c>
      <c r="F11" s="69">
        <v>98720580.2067</v>
      </c>
      <c r="G11" s="69">
        <f>F11</f>
        <v>98720580.2067</v>
      </c>
      <c r="H11" s="70">
        <f t="shared" si="0"/>
        <v>0</v>
      </c>
      <c r="I11" s="69">
        <v>4159574996.7106</v>
      </c>
      <c r="J11" s="71">
        <f t="shared" si="1"/>
        <v>7450261003.59836</v>
      </c>
    </row>
    <row r="12" spans="1:820">
      <c r="A12" s="67">
        <v>7</v>
      </c>
      <c r="B12" s="68" t="s">
        <v>90</v>
      </c>
      <c r="C12" s="69">
        <v>7171417794.89262</v>
      </c>
      <c r="D12" s="69">
        <v>0</v>
      </c>
      <c r="E12" s="69">
        <v>1625765656.1357</v>
      </c>
      <c r="F12" s="69">
        <v>263915503.5309</v>
      </c>
      <c r="G12" s="70">
        <f>F12/2</f>
        <v>131957751.76545</v>
      </c>
      <c r="H12" s="70">
        <f t="shared" si="0"/>
        <v>131957751.76545</v>
      </c>
      <c r="I12" s="69">
        <v>6302617520.7831</v>
      </c>
      <c r="J12" s="71">
        <f t="shared" si="1"/>
        <v>15231758723.5769</v>
      </c>
    </row>
    <row r="13" spans="1:820">
      <c r="A13" s="67">
        <v>8</v>
      </c>
      <c r="B13" s="68" t="s">
        <v>91</v>
      </c>
      <c r="C13" s="69">
        <v>7786010622.73874</v>
      </c>
      <c r="D13" s="69">
        <v>0</v>
      </c>
      <c r="E13" s="69">
        <v>1765094299.4528</v>
      </c>
      <c r="F13" s="69">
        <v>286533147.6655</v>
      </c>
      <c r="G13" s="69">
        <v>0</v>
      </c>
      <c r="H13" s="70">
        <f t="shared" si="0"/>
        <v>286533147.6655</v>
      </c>
      <c r="I13" s="69">
        <v>6822400061.0577</v>
      </c>
      <c r="J13" s="71">
        <f t="shared" si="1"/>
        <v>16660038130.9147</v>
      </c>
    </row>
    <row r="14" spans="1:820">
      <c r="A14" s="67">
        <v>9</v>
      </c>
      <c r="B14" s="68" t="s">
        <v>92</v>
      </c>
      <c r="C14" s="69">
        <v>5019395821.02136</v>
      </c>
      <c r="D14" s="69">
        <v>0</v>
      </c>
      <c r="E14" s="69">
        <v>1137900701.6128</v>
      </c>
      <c r="F14" s="69">
        <v>184718895.6789</v>
      </c>
      <c r="G14" s="69">
        <f>F14</f>
        <v>184718895.6789</v>
      </c>
      <c r="H14" s="70">
        <f t="shared" si="0"/>
        <v>0</v>
      </c>
      <c r="I14" s="69">
        <v>4267582209.5511</v>
      </c>
      <c r="J14" s="71">
        <f t="shared" si="1"/>
        <v>10424878732.1853</v>
      </c>
    </row>
    <row r="15" spans="1:820">
      <c r="A15" s="67">
        <v>10</v>
      </c>
      <c r="B15" s="68" t="s">
        <v>93</v>
      </c>
      <c r="C15" s="69">
        <v>6431635853.02165</v>
      </c>
      <c r="D15" s="69">
        <v>0</v>
      </c>
      <c r="E15" s="69">
        <v>1458056549.1611</v>
      </c>
      <c r="F15" s="69">
        <v>236690772.0655</v>
      </c>
      <c r="G15" s="69">
        <f>F15</f>
        <v>236690772.0655</v>
      </c>
      <c r="H15" s="70">
        <f t="shared" si="0"/>
        <v>0</v>
      </c>
      <c r="I15" s="69">
        <v>9047283527.2014</v>
      </c>
      <c r="J15" s="71">
        <f t="shared" si="1"/>
        <v>16936975929.3842</v>
      </c>
    </row>
    <row r="16" spans="1:820">
      <c r="A16" s="67">
        <v>11</v>
      </c>
      <c r="B16" s="68" t="s">
        <v>94</v>
      </c>
      <c r="C16" s="69">
        <v>3713025541.55942</v>
      </c>
      <c r="D16" s="69">
        <f>-38244163.0779</f>
        <v>-38244163.0779</v>
      </c>
      <c r="E16" s="69">
        <v>841745604.3521</v>
      </c>
      <c r="F16" s="69">
        <v>136643134.3773</v>
      </c>
      <c r="G16" s="69">
        <v>0</v>
      </c>
      <c r="H16" s="70">
        <f t="shared" si="0"/>
        <v>136643134.3773</v>
      </c>
      <c r="I16" s="69">
        <v>3160302275.2002</v>
      </c>
      <c r="J16" s="71">
        <f t="shared" si="1"/>
        <v>7813472392.41112</v>
      </c>
    </row>
    <row r="17" spans="1:10">
      <c r="A17" s="67">
        <v>12</v>
      </c>
      <c r="B17" s="68" t="s">
        <v>95</v>
      </c>
      <c r="C17" s="69">
        <v>4921071954.62582</v>
      </c>
      <c r="D17" s="69">
        <v>0</v>
      </c>
      <c r="E17" s="69">
        <v>1115610609.2303</v>
      </c>
      <c r="F17" s="69">
        <v>181100476.9155</v>
      </c>
      <c r="G17" s="69">
        <f>F17</f>
        <v>181100476.9155</v>
      </c>
      <c r="H17" s="70">
        <f t="shared" si="0"/>
        <v>0</v>
      </c>
      <c r="I17" s="69">
        <v>4977101811.5439</v>
      </c>
      <c r="J17" s="71">
        <f t="shared" si="1"/>
        <v>11013784375.4</v>
      </c>
    </row>
    <row r="18" spans="1:10">
      <c r="A18" s="67">
        <v>13</v>
      </c>
      <c r="B18" s="68" t="s">
        <v>96</v>
      </c>
      <c r="C18" s="69">
        <v>3907509591.44583</v>
      </c>
      <c r="D18" s="69">
        <v>0</v>
      </c>
      <c r="E18" s="69">
        <v>885835280.6218</v>
      </c>
      <c r="F18" s="69">
        <v>143800346.1619</v>
      </c>
      <c r="G18" s="69">
        <v>0</v>
      </c>
      <c r="H18" s="70">
        <f t="shared" si="0"/>
        <v>143800346.1619</v>
      </c>
      <c r="I18" s="69">
        <v>4199481747.0777</v>
      </c>
      <c r="J18" s="71">
        <f t="shared" si="1"/>
        <v>9136626965.30723</v>
      </c>
    </row>
    <row r="19" spans="1:10">
      <c r="A19" s="67">
        <v>14</v>
      </c>
      <c r="B19" s="68" t="s">
        <v>97</v>
      </c>
      <c r="C19" s="69">
        <v>4999882267.4867</v>
      </c>
      <c r="D19" s="69">
        <v>0</v>
      </c>
      <c r="E19" s="69">
        <v>1133476964.7627</v>
      </c>
      <c r="F19" s="69">
        <v>184000776.9676</v>
      </c>
      <c r="G19" s="69">
        <v>0</v>
      </c>
      <c r="H19" s="70">
        <f t="shared" si="0"/>
        <v>184000776.9676</v>
      </c>
      <c r="I19" s="69">
        <v>4246211031.5865</v>
      </c>
      <c r="J19" s="71">
        <f t="shared" si="1"/>
        <v>10563571040.8035</v>
      </c>
    </row>
    <row r="20" spans="1:10">
      <c r="A20" s="67">
        <v>15</v>
      </c>
      <c r="B20" s="68" t="s">
        <v>98</v>
      </c>
      <c r="C20" s="69">
        <v>3425922821.73243</v>
      </c>
      <c r="D20" s="69">
        <v>0</v>
      </c>
      <c r="E20" s="69">
        <v>776659207.9058</v>
      </c>
      <c r="F20" s="69">
        <v>126077460.8893</v>
      </c>
      <c r="G20" s="69">
        <f>F20/2</f>
        <v>63038730.44465</v>
      </c>
      <c r="H20" s="70">
        <f t="shared" si="0"/>
        <v>63038730.44465</v>
      </c>
      <c r="I20" s="69">
        <v>3440762712.6197</v>
      </c>
      <c r="J20" s="71">
        <f t="shared" si="1"/>
        <v>7706383472.70258</v>
      </c>
    </row>
    <row r="21" spans="1:10">
      <c r="A21" s="67">
        <v>16</v>
      </c>
      <c r="B21" s="68" t="s">
        <v>99</v>
      </c>
      <c r="C21" s="69">
        <v>6700954452.95456</v>
      </c>
      <c r="D21" s="69">
        <v>0</v>
      </c>
      <c r="E21" s="69">
        <v>1519111272.6276</v>
      </c>
      <c r="F21" s="69">
        <v>246601971.7673</v>
      </c>
      <c r="G21" s="69">
        <f>F21</f>
        <v>246601971.7673</v>
      </c>
      <c r="H21" s="70">
        <f t="shared" si="0"/>
        <v>0</v>
      </c>
      <c r="I21" s="69">
        <v>6306735561.89</v>
      </c>
      <c r="J21" s="71">
        <f t="shared" si="1"/>
        <v>14526801287.4722</v>
      </c>
    </row>
    <row r="22" spans="1:10">
      <c r="A22" s="67">
        <v>17</v>
      </c>
      <c r="B22" s="68" t="s">
        <v>100</v>
      </c>
      <c r="C22" s="69">
        <v>7039983569.02495</v>
      </c>
      <c r="D22" s="69">
        <v>0</v>
      </c>
      <c r="E22" s="69">
        <v>1595969421.0583</v>
      </c>
      <c r="F22" s="69">
        <v>259078589.7025</v>
      </c>
      <c r="G22" s="69">
        <v>0</v>
      </c>
      <c r="H22" s="70">
        <f t="shared" si="0"/>
        <v>259078589.7025</v>
      </c>
      <c r="I22" s="69">
        <v>6362946556.4877</v>
      </c>
      <c r="J22" s="71">
        <f t="shared" si="1"/>
        <v>15257978136.2734</v>
      </c>
    </row>
    <row r="23" spans="1:10">
      <c r="A23" s="67">
        <v>18</v>
      </c>
      <c r="B23" s="68" t="s">
        <v>101</v>
      </c>
      <c r="C23" s="69">
        <v>7917128139.67252</v>
      </c>
      <c r="D23" s="69">
        <v>0</v>
      </c>
      <c r="E23" s="69">
        <v>1794818736.3831</v>
      </c>
      <c r="F23" s="69">
        <v>291358406.2817</v>
      </c>
      <c r="G23" s="69">
        <f>F23/2</f>
        <v>145679203.14085</v>
      </c>
      <c r="H23" s="70">
        <f t="shared" si="0"/>
        <v>145679203.14085</v>
      </c>
      <c r="I23" s="69">
        <v>6404128502.8421</v>
      </c>
      <c r="J23" s="71">
        <f t="shared" si="1"/>
        <v>16261754582.0386</v>
      </c>
    </row>
    <row r="24" spans="1:10">
      <c r="A24" s="67">
        <v>19</v>
      </c>
      <c r="B24" s="68" t="s">
        <v>102</v>
      </c>
      <c r="C24" s="69">
        <v>12604746541.5966</v>
      </c>
      <c r="D24" s="69">
        <v>0</v>
      </c>
      <c r="E24" s="69">
        <v>2857505254.57</v>
      </c>
      <c r="F24" s="69">
        <v>463867553.8854</v>
      </c>
      <c r="G24" s="69">
        <v>0</v>
      </c>
      <c r="H24" s="70">
        <f t="shared" si="0"/>
        <v>463867553.8854</v>
      </c>
      <c r="I24" s="69">
        <v>12528375271.6195</v>
      </c>
      <c r="J24" s="71">
        <f t="shared" si="1"/>
        <v>28454494621.6715</v>
      </c>
    </row>
    <row r="25" spans="1:10">
      <c r="A25" s="67">
        <v>20</v>
      </c>
      <c r="B25" s="68" t="s">
        <v>103</v>
      </c>
      <c r="C25" s="69">
        <v>9596208092.94825</v>
      </c>
      <c r="D25" s="69">
        <v>0</v>
      </c>
      <c r="E25" s="69">
        <v>2175467389.1342</v>
      </c>
      <c r="F25" s="69">
        <v>353150264.4627</v>
      </c>
      <c r="G25" s="69">
        <v>0</v>
      </c>
      <c r="H25" s="70">
        <f t="shared" si="0"/>
        <v>353150264.4627</v>
      </c>
      <c r="I25" s="69">
        <v>8491831641.2212</v>
      </c>
      <c r="J25" s="71">
        <f t="shared" si="1"/>
        <v>20616657387.7663</v>
      </c>
    </row>
    <row r="26" spans="1:10">
      <c r="A26" s="67">
        <v>21</v>
      </c>
      <c r="B26" s="68" t="s">
        <v>104</v>
      </c>
      <c r="C26" s="69">
        <v>6056237355.33592</v>
      </c>
      <c r="D26" s="69">
        <v>0</v>
      </c>
      <c r="E26" s="69">
        <v>1372953435.3338</v>
      </c>
      <c r="F26" s="69">
        <v>222875723.7199</v>
      </c>
      <c r="G26" s="70">
        <f>F26/2</f>
        <v>111437861.85995</v>
      </c>
      <c r="H26" s="70">
        <f t="shared" si="0"/>
        <v>111437861.85995</v>
      </c>
      <c r="I26" s="69">
        <v>4935563762.653</v>
      </c>
      <c r="J26" s="71">
        <f t="shared" si="1"/>
        <v>12476192415.1827</v>
      </c>
    </row>
    <row r="27" spans="1:10">
      <c r="A27" s="67">
        <v>22</v>
      </c>
      <c r="B27" s="68" t="s">
        <v>105</v>
      </c>
      <c r="C27" s="69">
        <v>6259564917.13107</v>
      </c>
      <c r="D27" s="69">
        <v>0</v>
      </c>
      <c r="E27" s="69">
        <v>1419047942.2177</v>
      </c>
      <c r="F27" s="69">
        <v>230358385.7802</v>
      </c>
      <c r="G27" s="70">
        <f>F27/2</f>
        <v>115179192.8901</v>
      </c>
      <c r="H27" s="70">
        <f t="shared" si="0"/>
        <v>115179192.8901</v>
      </c>
      <c r="I27" s="69">
        <v>5072796204.4065</v>
      </c>
      <c r="J27" s="71">
        <f t="shared" si="1"/>
        <v>12866588256.6454</v>
      </c>
    </row>
    <row r="28" spans="1:10">
      <c r="A28" s="67">
        <v>23</v>
      </c>
      <c r="B28" s="68" t="s">
        <v>106</v>
      </c>
      <c r="C28" s="69">
        <v>4429297836.49767</v>
      </c>
      <c r="D28" s="69">
        <v>0</v>
      </c>
      <c r="E28" s="69">
        <v>1004125057.1824</v>
      </c>
      <c r="F28" s="69">
        <v>163002686.8104</v>
      </c>
      <c r="G28" s="70">
        <f>F28/2</f>
        <v>81501343.4052</v>
      </c>
      <c r="H28" s="70">
        <f t="shared" si="0"/>
        <v>81501343.4052</v>
      </c>
      <c r="I28" s="69">
        <v>4160620669.5344</v>
      </c>
      <c r="J28" s="71">
        <f t="shared" si="1"/>
        <v>9675544906.61967</v>
      </c>
    </row>
    <row r="29" spans="1:10">
      <c r="A29" s="67">
        <v>24</v>
      </c>
      <c r="B29" s="68" t="s">
        <v>107</v>
      </c>
      <c r="C29" s="69">
        <v>7545291980.50621</v>
      </c>
      <c r="D29" s="69">
        <v>0</v>
      </c>
      <c r="E29" s="69">
        <v>1710523207.3021</v>
      </c>
      <c r="F29" s="69">
        <v>277674455.6342</v>
      </c>
      <c r="G29" s="69">
        <v>0</v>
      </c>
      <c r="H29" s="70">
        <f t="shared" si="0"/>
        <v>277674455.6342</v>
      </c>
      <c r="I29" s="69">
        <v>44494830001.8823</v>
      </c>
      <c r="J29" s="71">
        <f t="shared" si="1"/>
        <v>54028319645.3248</v>
      </c>
    </row>
    <row r="30" spans="1:10">
      <c r="A30" s="67">
        <v>25</v>
      </c>
      <c r="B30" s="68" t="s">
        <v>108</v>
      </c>
      <c r="C30" s="69">
        <v>3951697079.00942</v>
      </c>
      <c r="D30" s="69">
        <v>0</v>
      </c>
      <c r="E30" s="69">
        <v>895852616.3518</v>
      </c>
      <c r="F30" s="69">
        <v>145426490.8607</v>
      </c>
      <c r="G30" s="69">
        <f>F30/2</f>
        <v>72713245.43035</v>
      </c>
      <c r="H30" s="70">
        <f t="shared" si="0"/>
        <v>72713245.43035</v>
      </c>
      <c r="I30" s="69">
        <v>3057644134.8306</v>
      </c>
      <c r="J30" s="71">
        <f t="shared" si="1"/>
        <v>7977907075.62217</v>
      </c>
    </row>
    <row r="31" spans="1:10">
      <c r="A31" s="67">
        <v>26</v>
      </c>
      <c r="B31" s="68" t="s">
        <v>109</v>
      </c>
      <c r="C31" s="69">
        <v>7314286470.66097</v>
      </c>
      <c r="D31" s="69">
        <v>0</v>
      </c>
      <c r="E31" s="69">
        <v>1658154089.3643</v>
      </c>
      <c r="F31" s="69">
        <v>269173216.8006</v>
      </c>
      <c r="G31" s="70">
        <f>F31/2</f>
        <v>134586608.4003</v>
      </c>
      <c r="H31" s="70">
        <f t="shared" si="0"/>
        <v>134586608.4003</v>
      </c>
      <c r="I31" s="69">
        <v>5960473567.3719</v>
      </c>
      <c r="J31" s="71">
        <f t="shared" si="1"/>
        <v>15067500735.7975</v>
      </c>
    </row>
    <row r="32" spans="1:10">
      <c r="A32" s="67">
        <v>27</v>
      </c>
      <c r="B32" s="68" t="s">
        <v>110</v>
      </c>
      <c r="C32" s="69">
        <v>5217985522.37311</v>
      </c>
      <c r="D32" s="69">
        <v>0</v>
      </c>
      <c r="E32" s="69">
        <v>1182921132.0711</v>
      </c>
      <c r="F32" s="69">
        <v>192027199.6332</v>
      </c>
      <c r="G32" s="69">
        <v>0</v>
      </c>
      <c r="H32" s="70">
        <f t="shared" si="0"/>
        <v>192027199.6332</v>
      </c>
      <c r="I32" s="69">
        <v>5919880395.6329</v>
      </c>
      <c r="J32" s="71">
        <f t="shared" si="1"/>
        <v>12512814249.7103</v>
      </c>
    </row>
    <row r="33" spans="1:11">
      <c r="A33" s="67">
        <v>28</v>
      </c>
      <c r="B33" s="68" t="s">
        <v>111</v>
      </c>
      <c r="C33" s="69">
        <v>4983506234.60767</v>
      </c>
      <c r="D33" s="69">
        <v>0</v>
      </c>
      <c r="E33" s="69">
        <v>1129764506.1388</v>
      </c>
      <c r="F33" s="69">
        <v>183398122.2227</v>
      </c>
      <c r="G33" s="69">
        <f>F33</f>
        <v>183398122.2227</v>
      </c>
      <c r="H33" s="70">
        <f t="shared" si="0"/>
        <v>0</v>
      </c>
      <c r="I33" s="69">
        <v>5002970363.3391</v>
      </c>
      <c r="J33" s="71">
        <f t="shared" si="1"/>
        <v>11116241104.0856</v>
      </c>
    </row>
    <row r="34" spans="1:11">
      <c r="A34" s="67">
        <v>29</v>
      </c>
      <c r="B34" s="68" t="s">
        <v>112</v>
      </c>
      <c r="C34" s="69">
        <v>6750285193.84835</v>
      </c>
      <c r="D34" s="69">
        <v>0</v>
      </c>
      <c r="E34" s="69">
        <v>1530294587.6472</v>
      </c>
      <c r="F34" s="69">
        <v>248417393.4448</v>
      </c>
      <c r="G34" s="69">
        <v>0</v>
      </c>
      <c r="H34" s="70">
        <f t="shared" si="0"/>
        <v>248417393.4448</v>
      </c>
      <c r="I34" s="69">
        <v>6887623995.7773</v>
      </c>
      <c r="J34" s="71">
        <f t="shared" si="1"/>
        <v>15416621170.7177</v>
      </c>
    </row>
    <row r="35" spans="1:11">
      <c r="A35" s="67">
        <v>30</v>
      </c>
      <c r="B35" s="68" t="s">
        <v>113</v>
      </c>
      <c r="C35" s="69">
        <v>8514958085.54097</v>
      </c>
      <c r="D35" s="69">
        <v>0</v>
      </c>
      <c r="E35" s="69">
        <v>1930347222.1027</v>
      </c>
      <c r="F35" s="69">
        <v>313359159.2291</v>
      </c>
      <c r="G35" s="69">
        <v>0</v>
      </c>
      <c r="H35" s="70">
        <f t="shared" si="0"/>
        <v>313359159.2291</v>
      </c>
      <c r="I35" s="69">
        <v>13838334598.5862</v>
      </c>
      <c r="J35" s="71">
        <f t="shared" si="1"/>
        <v>24596999065.459</v>
      </c>
    </row>
    <row r="36" spans="1:11">
      <c r="A36" s="67">
        <v>31</v>
      </c>
      <c r="B36" s="68" t="s">
        <v>114</v>
      </c>
      <c r="C36" s="69">
        <v>5337737834.90029</v>
      </c>
      <c r="D36" s="69">
        <v>0</v>
      </c>
      <c r="E36" s="69">
        <v>1210069068.8552</v>
      </c>
      <c r="F36" s="69">
        <v>196434207.1126</v>
      </c>
      <c r="G36" s="70">
        <f>F36/2</f>
        <v>98217103.5563</v>
      </c>
      <c r="H36" s="70">
        <f t="shared" si="0"/>
        <v>98217103.5563</v>
      </c>
      <c r="I36" s="69">
        <v>4593353497.8937</v>
      </c>
      <c r="J36" s="71">
        <f t="shared" si="1"/>
        <v>11239377505.2055</v>
      </c>
    </row>
    <row r="37" spans="1:11">
      <c r="A37" s="67">
        <v>32</v>
      </c>
      <c r="B37" s="68" t="s">
        <v>115</v>
      </c>
      <c r="C37" s="69">
        <v>6616421953.99515</v>
      </c>
      <c r="D37" s="69">
        <v>0</v>
      </c>
      <c r="E37" s="69">
        <v>1499947693.3233</v>
      </c>
      <c r="F37" s="69">
        <v>243491089.4194</v>
      </c>
      <c r="G37" s="69">
        <f>F37</f>
        <v>243491089.4194</v>
      </c>
      <c r="H37" s="70">
        <f t="shared" si="0"/>
        <v>0</v>
      </c>
      <c r="I37" s="69">
        <v>15111020607.4582</v>
      </c>
      <c r="J37" s="71">
        <f t="shared" si="1"/>
        <v>23227390254.7766</v>
      </c>
    </row>
    <row r="38" spans="1:11">
      <c r="A38" s="67">
        <v>33</v>
      </c>
      <c r="B38" s="68" t="s">
        <v>116</v>
      </c>
      <c r="C38" s="69">
        <v>6663760970.56437</v>
      </c>
      <c r="D38" s="69">
        <v>0</v>
      </c>
      <c r="E38" s="69">
        <v>1510679482.9826</v>
      </c>
      <c r="F38" s="69">
        <v>245233213.6067</v>
      </c>
      <c r="G38" s="69">
        <v>0</v>
      </c>
      <c r="H38" s="70">
        <f t="shared" si="0"/>
        <v>245233213.6067</v>
      </c>
      <c r="I38" s="69">
        <v>5870888313.7022</v>
      </c>
      <c r="J38" s="71">
        <f t="shared" si="1"/>
        <v>14290561980.8559</v>
      </c>
    </row>
    <row r="39" spans="1:11">
      <c r="A39" s="67">
        <v>34</v>
      </c>
      <c r="B39" s="68" t="s">
        <v>117</v>
      </c>
      <c r="C39" s="69">
        <v>4994511141.45903</v>
      </c>
      <c r="D39" s="69">
        <v>0</v>
      </c>
      <c r="E39" s="69">
        <v>1132259326.5665</v>
      </c>
      <c r="F39" s="69">
        <v>183803114.0409</v>
      </c>
      <c r="G39" s="70">
        <f>F39/2</f>
        <v>91901557.02045</v>
      </c>
      <c r="H39" s="70">
        <f t="shared" si="0"/>
        <v>91901557.02045</v>
      </c>
      <c r="I39" s="69">
        <v>3921036008.5522</v>
      </c>
      <c r="J39" s="71">
        <f t="shared" si="1"/>
        <v>10139708033.5982</v>
      </c>
    </row>
    <row r="40" spans="1:11">
      <c r="A40" s="67">
        <v>35</v>
      </c>
      <c r="B40" s="68" t="s">
        <v>118</v>
      </c>
      <c r="C40" s="69">
        <v>5021543246.84748</v>
      </c>
      <c r="D40" s="69">
        <v>0</v>
      </c>
      <c r="E40" s="69">
        <v>1138387524.6175</v>
      </c>
      <c r="F40" s="69">
        <v>184797923.1441</v>
      </c>
      <c r="G40" s="69">
        <v>0</v>
      </c>
      <c r="H40" s="70">
        <f t="shared" si="0"/>
        <v>184797923.1441</v>
      </c>
      <c r="I40" s="69">
        <v>4398237276.923</v>
      </c>
      <c r="J40" s="71">
        <f t="shared" si="1"/>
        <v>10742965971.5321</v>
      </c>
    </row>
    <row r="41" spans="1:11">
      <c r="A41" s="67">
        <v>36</v>
      </c>
      <c r="B41" s="68" t="s">
        <v>119</v>
      </c>
      <c r="C41" s="69">
        <v>4537300004.3367</v>
      </c>
      <c r="D41" s="69">
        <v>0</v>
      </c>
      <c r="E41" s="69">
        <v>1028609227.5767</v>
      </c>
      <c r="F41" s="69">
        <v>166977276.9574</v>
      </c>
      <c r="G41" s="69">
        <v>0</v>
      </c>
      <c r="H41" s="70">
        <f t="shared" si="0"/>
        <v>166977276.9574</v>
      </c>
      <c r="I41" s="69">
        <v>4304059161.2239</v>
      </c>
      <c r="J41" s="71">
        <f t="shared" si="1"/>
        <v>10036945670.0947</v>
      </c>
    </row>
    <row r="42" spans="1:11">
      <c r="A42" s="67">
        <v>37</v>
      </c>
      <c r="B42" s="68" t="s">
        <v>927</v>
      </c>
      <c r="C42" s="69">
        <v>2003986035.36398</v>
      </c>
      <c r="D42" s="69">
        <v>0</v>
      </c>
      <c r="E42" s="69">
        <v>454305099.0547</v>
      </c>
      <c r="F42" s="69">
        <v>73748734.0327</v>
      </c>
      <c r="G42" s="69">
        <v>0</v>
      </c>
      <c r="H42" s="70">
        <f t="shared" si="0"/>
        <v>73748734.0327</v>
      </c>
      <c r="I42" s="69">
        <v>4465864212.9769</v>
      </c>
      <c r="J42" s="71">
        <f t="shared" si="1"/>
        <v>6997904081.42828</v>
      </c>
    </row>
    <row r="43" spans="1:11">
      <c r="A43" s="20"/>
      <c r="B43" s="20"/>
      <c r="C43" s="49">
        <f>SUM(C6:C42)</f>
        <v>220555089468.989</v>
      </c>
      <c r="D43" s="49">
        <f t="shared" ref="D43:J43" si="2">SUM(D6:D42)</f>
        <v>-38244163.0779</v>
      </c>
      <c r="E43" s="49">
        <f t="shared" si="2"/>
        <v>50000000000.0006</v>
      </c>
      <c r="F43" s="49">
        <f t="shared" si="2"/>
        <v>8116652684.0695</v>
      </c>
      <c r="G43" s="49">
        <f t="shared" si="2"/>
        <v>2872444635.9851</v>
      </c>
      <c r="H43" s="49">
        <f t="shared" si="2"/>
        <v>5244208048.0844</v>
      </c>
      <c r="I43" s="49">
        <f t="shared" si="2"/>
        <v>261481033465.095</v>
      </c>
      <c r="J43" s="49">
        <f t="shared" si="2"/>
        <v>537242086819.092</v>
      </c>
      <c r="K43" s="48"/>
    </row>
    <row r="45" spans="1:11">
      <c r="H45" s="47"/>
      <c r="J45" s="48"/>
    </row>
    <row r="46" spans="1:11">
      <c r="C46" s="47"/>
      <c r="D46" s="47"/>
      <c r="J46" s="48"/>
    </row>
    <row r="47" spans="1:11">
      <c r="K47" s="48"/>
    </row>
  </sheetData>
  <mergeCells count="3">
    <mergeCell ref="A1:J1"/>
    <mergeCell ref="A2:J2"/>
    <mergeCell ref="A3:J3"/>
  </mergeCells>
  <printOptions horizontalCentered="1"/>
  <pageMargins left="0.118110236220472" right="0.118110236220472" top="0.354330708661417" bottom="0.354330708661417" header="0.31496062992126" footer="0.3149606299212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zoomScale="96" zoomScaleNormal="96" workbookViewId="0">
      <selection activeCell="A8" sqref="A8"/>
    </sheetView>
  </sheetViews>
  <sheetFormatPr defaultColWidth="8.85714285714286" defaultRowHeight="18.75"/>
  <cols>
    <col min="1" max="1" width="8.85714285714286" style="32"/>
    <col min="2" max="2" width="20.1428571428571" style="32" customWidth="1"/>
    <col min="3" max="3" width="26.2857142857143" style="32" customWidth="1"/>
    <col min="4" max="4" width="23.2857142857143" style="32" customWidth="1"/>
    <col min="5" max="6" width="24.8571428571429" style="32" customWidth="1"/>
    <col min="7" max="7" width="19.5714285714286" style="32" customWidth="1"/>
    <col min="8" max="8" width="23" style="32" customWidth="1"/>
    <col min="9" max="9" width="21.7142857142857" style="32" customWidth="1"/>
    <col min="10" max="10" width="22.7142857142857" style="32" customWidth="1"/>
    <col min="11" max="16384" width="8.85714285714286" style="32"/>
  </cols>
  <sheetData>
    <row r="1" ht="20.25" spans="1:10">
      <c r="A1" s="2" t="s">
        <v>120</v>
      </c>
      <c r="B1" s="2"/>
      <c r="C1" s="2"/>
      <c r="D1" s="2"/>
      <c r="E1" s="2"/>
      <c r="F1" s="33"/>
    </row>
    <row r="2" ht="20.25" spans="1:10">
      <c r="A2" s="2" t="s">
        <v>60</v>
      </c>
      <c r="B2" s="2"/>
      <c r="C2" s="2"/>
      <c r="D2" s="2"/>
      <c r="E2" s="2"/>
      <c r="F2" s="33"/>
    </row>
    <row r="3" ht="45.75" customHeight="1" spans="1:10">
      <c r="A3" s="34" t="s">
        <v>947</v>
      </c>
      <c r="B3" s="34"/>
      <c r="C3" s="34"/>
      <c r="D3" s="34"/>
      <c r="E3" s="34"/>
      <c r="F3" s="35"/>
    </row>
    <row r="4" ht="99" customHeight="1" spans="1:10">
      <c r="A4" s="36" t="s">
        <v>948</v>
      </c>
      <c r="B4" s="37" t="s">
        <v>122</v>
      </c>
      <c r="C4" s="8" t="s">
        <v>949</v>
      </c>
      <c r="D4" s="8" t="s">
        <v>950</v>
      </c>
      <c r="E4" s="37" t="s">
        <v>945</v>
      </c>
      <c r="F4" s="38"/>
      <c r="G4" s="39"/>
      <c r="H4" s="40"/>
      <c r="I4" s="40"/>
    </row>
    <row r="5" spans="1:10">
      <c r="A5" s="41"/>
      <c r="B5" s="41"/>
      <c r="C5" s="201" t="s">
        <v>27</v>
      </c>
      <c r="D5" s="201" t="s">
        <v>27</v>
      </c>
      <c r="E5" s="201" t="s">
        <v>27</v>
      </c>
      <c r="F5" s="42"/>
    </row>
    <row r="6" spans="1:10">
      <c r="A6" s="43">
        <v>1</v>
      </c>
      <c r="B6" s="44" t="s">
        <v>84</v>
      </c>
      <c r="C6" s="45">
        <v>196064667.6048</v>
      </c>
      <c r="D6" s="45">
        <v>44448003.4618</v>
      </c>
      <c r="E6" s="46">
        <f>C6+D6</f>
        <v>240512671.0666</v>
      </c>
      <c r="F6" s="47"/>
      <c r="G6" s="48"/>
      <c r="H6" s="48"/>
      <c r="I6" s="48"/>
      <c r="J6" s="48"/>
    </row>
    <row r="7" spans="1:10">
      <c r="A7" s="43">
        <v>2</v>
      </c>
      <c r="B7" s="44" t="s">
        <v>85</v>
      </c>
      <c r="C7" s="45">
        <v>208579089.7995</v>
      </c>
      <c r="D7" s="45">
        <v>47285032.1209</v>
      </c>
      <c r="E7" s="46">
        <f t="shared" ref="E7:E41" si="0">C7+D7</f>
        <v>255864121.9204</v>
      </c>
      <c r="F7" s="47"/>
      <c r="G7" s="48"/>
      <c r="H7" s="48"/>
      <c r="I7" s="48"/>
      <c r="J7" s="48"/>
    </row>
    <row r="8" spans="1:10">
      <c r="A8" s="43">
        <v>3</v>
      </c>
      <c r="B8" s="44" t="s">
        <v>86</v>
      </c>
      <c r="C8" s="45">
        <v>210517398.889</v>
      </c>
      <c r="D8" s="45">
        <v>47724448.2084</v>
      </c>
      <c r="E8" s="46">
        <f t="shared" si="0"/>
        <v>258241847.0974</v>
      </c>
      <c r="F8" s="47"/>
      <c r="G8" s="48"/>
      <c r="H8" s="48"/>
      <c r="I8" s="48"/>
      <c r="J8" s="48"/>
    </row>
    <row r="9" spans="1:10">
      <c r="A9" s="43">
        <v>4</v>
      </c>
      <c r="B9" s="44" t="s">
        <v>87</v>
      </c>
      <c r="C9" s="45">
        <v>208188341.4306</v>
      </c>
      <c r="D9" s="45">
        <v>47196449.1801</v>
      </c>
      <c r="E9" s="46">
        <f t="shared" si="0"/>
        <v>255384790.6107</v>
      </c>
      <c r="F9" s="47"/>
      <c r="G9" s="48"/>
      <c r="H9" s="48"/>
      <c r="I9" s="48"/>
      <c r="J9" s="48"/>
    </row>
    <row r="10" spans="1:10">
      <c r="A10" s="43">
        <v>5</v>
      </c>
      <c r="B10" s="44" t="s">
        <v>88</v>
      </c>
      <c r="C10" s="45">
        <v>250457549.8687</v>
      </c>
      <c r="D10" s="45">
        <v>56778909.6302</v>
      </c>
      <c r="E10" s="46">
        <f t="shared" si="0"/>
        <v>307236459.4989</v>
      </c>
      <c r="F10" s="47"/>
      <c r="G10" s="48"/>
      <c r="H10" s="48"/>
      <c r="I10" s="48"/>
      <c r="J10" s="48"/>
    </row>
    <row r="11" spans="1:10">
      <c r="A11" s="43">
        <v>6</v>
      </c>
      <c r="B11" s="44" t="s">
        <v>89</v>
      </c>
      <c r="C11" s="45">
        <v>185267398.791</v>
      </c>
      <c r="D11" s="45">
        <v>42000254.7293</v>
      </c>
      <c r="E11" s="46">
        <f t="shared" si="0"/>
        <v>227267653.5203</v>
      </c>
      <c r="F11" s="47"/>
      <c r="G11" s="48"/>
      <c r="H11" s="48"/>
      <c r="I11" s="48"/>
      <c r="J11" s="48"/>
    </row>
    <row r="12" ht="30" customHeight="1" spans="1:10">
      <c r="A12" s="43">
        <v>7</v>
      </c>
      <c r="B12" s="44" t="s">
        <v>90</v>
      </c>
      <c r="C12" s="45">
        <v>234820143.5879</v>
      </c>
      <c r="D12" s="45">
        <v>53233898.196</v>
      </c>
      <c r="E12" s="46">
        <f t="shared" si="0"/>
        <v>288054041.7839</v>
      </c>
      <c r="F12" s="47"/>
      <c r="G12" s="48"/>
      <c r="H12" s="48"/>
      <c r="I12" s="48"/>
      <c r="J12" s="48"/>
    </row>
    <row r="13" spans="1:10">
      <c r="A13" s="43">
        <v>8</v>
      </c>
      <c r="B13" s="44" t="s">
        <v>91</v>
      </c>
      <c r="C13" s="45">
        <v>260147066.0777</v>
      </c>
      <c r="D13" s="45">
        <v>58975530.0374</v>
      </c>
      <c r="E13" s="46">
        <f t="shared" si="0"/>
        <v>319122596.1151</v>
      </c>
      <c r="F13" s="47"/>
      <c r="G13" s="48"/>
      <c r="H13" s="48"/>
      <c r="I13" s="48"/>
      <c r="J13" s="48"/>
    </row>
    <row r="14" spans="1:10">
      <c r="A14" s="43">
        <v>9</v>
      </c>
      <c r="B14" s="44" t="s">
        <v>92</v>
      </c>
      <c r="C14" s="45">
        <v>210553300.8141</v>
      </c>
      <c r="D14" s="45">
        <v>47732587.201</v>
      </c>
      <c r="E14" s="46">
        <f t="shared" si="0"/>
        <v>258285888.0151</v>
      </c>
      <c r="F14" s="47"/>
      <c r="G14" s="48"/>
      <c r="H14" s="48"/>
      <c r="I14" s="48"/>
      <c r="J14" s="48"/>
    </row>
    <row r="15" spans="1:10">
      <c r="A15" s="43">
        <v>10</v>
      </c>
      <c r="B15" s="44" t="s">
        <v>93</v>
      </c>
      <c r="C15" s="45">
        <v>212600083.0138</v>
      </c>
      <c r="D15" s="45">
        <v>48196594.2218</v>
      </c>
      <c r="E15" s="46">
        <f t="shared" si="0"/>
        <v>260796677.2356</v>
      </c>
      <c r="F15" s="47"/>
      <c r="G15" s="48"/>
      <c r="H15" s="48"/>
      <c r="I15" s="48"/>
      <c r="J15" s="48"/>
    </row>
    <row r="16" spans="1:10">
      <c r="A16" s="43">
        <v>11</v>
      </c>
      <c r="B16" s="44" t="s">
        <v>94</v>
      </c>
      <c r="C16" s="45">
        <v>187324437.5264</v>
      </c>
      <c r="D16" s="45">
        <v>42466586.9143</v>
      </c>
      <c r="E16" s="46">
        <f t="shared" si="0"/>
        <v>229791024.4407</v>
      </c>
      <c r="F16" s="47"/>
      <c r="G16" s="48"/>
      <c r="H16" s="48"/>
      <c r="I16" s="48"/>
      <c r="J16" s="48"/>
    </row>
    <row r="17" spans="1:10">
      <c r="A17" s="43">
        <v>12</v>
      </c>
      <c r="B17" s="44" t="s">
        <v>95</v>
      </c>
      <c r="C17" s="45">
        <v>195784059.5923</v>
      </c>
      <c r="D17" s="45">
        <v>44384389.4203</v>
      </c>
      <c r="E17" s="46">
        <f t="shared" si="0"/>
        <v>240168449.0126</v>
      </c>
      <c r="F17" s="47"/>
      <c r="G17" s="48"/>
      <c r="H17" s="48"/>
      <c r="I17" s="48"/>
      <c r="J17" s="48"/>
    </row>
    <row r="18" spans="1:10">
      <c r="A18" s="43">
        <v>13</v>
      </c>
      <c r="B18" s="44" t="s">
        <v>96</v>
      </c>
      <c r="C18" s="45">
        <v>187218731.438</v>
      </c>
      <c r="D18" s="45">
        <v>42442623.2668</v>
      </c>
      <c r="E18" s="46">
        <f t="shared" si="0"/>
        <v>229661354.7048</v>
      </c>
      <c r="F18" s="47"/>
      <c r="G18" s="48"/>
      <c r="H18" s="48"/>
      <c r="I18" s="48"/>
      <c r="J18" s="48"/>
    </row>
    <row r="19" spans="1:10">
      <c r="A19" s="43">
        <v>14</v>
      </c>
      <c r="B19" s="44" t="s">
        <v>97</v>
      </c>
      <c r="C19" s="45">
        <v>210571472.9855</v>
      </c>
      <c r="D19" s="45">
        <v>47736706.8456</v>
      </c>
      <c r="E19" s="46">
        <f t="shared" si="0"/>
        <v>258308179.8311</v>
      </c>
      <c r="F19" s="47"/>
      <c r="G19" s="48"/>
      <c r="H19" s="48"/>
      <c r="I19" s="48"/>
      <c r="J19" s="48"/>
    </row>
    <row r="20" spans="1:10">
      <c r="A20" s="43">
        <v>15</v>
      </c>
      <c r="B20" s="44" t="s">
        <v>98</v>
      </c>
      <c r="C20" s="45">
        <v>197223310.6479</v>
      </c>
      <c r="D20" s="45">
        <v>44710668.6866</v>
      </c>
      <c r="E20" s="46">
        <f t="shared" si="0"/>
        <v>241933979.3345</v>
      </c>
      <c r="F20" s="47"/>
      <c r="G20" s="48"/>
      <c r="H20" s="48"/>
      <c r="I20" s="48"/>
      <c r="J20" s="48"/>
    </row>
    <row r="21" spans="1:10">
      <c r="A21" s="43">
        <v>16</v>
      </c>
      <c r="B21" s="44" t="s">
        <v>99</v>
      </c>
      <c r="C21" s="45">
        <v>217699900.8365</v>
      </c>
      <c r="D21" s="45">
        <v>49352726.65</v>
      </c>
      <c r="E21" s="46">
        <f t="shared" si="0"/>
        <v>267052627.4865</v>
      </c>
      <c r="F21" s="47"/>
      <c r="G21" s="48"/>
      <c r="H21" s="48"/>
      <c r="I21" s="48"/>
      <c r="J21" s="48"/>
    </row>
    <row r="22" spans="1:10">
      <c r="A22" s="43">
        <v>17</v>
      </c>
      <c r="B22" s="44" t="s">
        <v>100</v>
      </c>
      <c r="C22" s="45">
        <v>234156438.1088</v>
      </c>
      <c r="D22" s="45">
        <v>53083435.6787</v>
      </c>
      <c r="E22" s="46">
        <f t="shared" si="0"/>
        <v>287239873.7875</v>
      </c>
      <c r="F22" s="47"/>
      <c r="G22" s="48"/>
      <c r="H22" s="48"/>
      <c r="I22" s="48"/>
      <c r="J22" s="48"/>
    </row>
    <row r="23" spans="1:10">
      <c r="A23" s="43">
        <v>18</v>
      </c>
      <c r="B23" s="44" t="s">
        <v>101</v>
      </c>
      <c r="C23" s="45">
        <v>274341502.0831</v>
      </c>
      <c r="D23" s="45">
        <v>62193419.0555</v>
      </c>
      <c r="E23" s="46">
        <f t="shared" si="0"/>
        <v>336534921.1386</v>
      </c>
      <c r="F23" s="47"/>
      <c r="G23" s="48"/>
      <c r="H23" s="48"/>
      <c r="I23" s="48"/>
      <c r="J23" s="48"/>
    </row>
    <row r="24" spans="1:10">
      <c r="A24" s="43">
        <v>19</v>
      </c>
      <c r="B24" s="44" t="s">
        <v>102</v>
      </c>
      <c r="C24" s="45">
        <v>332120930.6776</v>
      </c>
      <c r="D24" s="45">
        <v>75292057.7524</v>
      </c>
      <c r="E24" s="46">
        <f t="shared" si="0"/>
        <v>407412988.43</v>
      </c>
      <c r="F24" s="47"/>
      <c r="G24" s="48"/>
      <c r="H24" s="48"/>
      <c r="I24" s="48"/>
      <c r="J24" s="48"/>
    </row>
    <row r="25" spans="1:10">
      <c r="A25" s="43">
        <v>20</v>
      </c>
      <c r="B25" s="44" t="s">
        <v>103</v>
      </c>
      <c r="C25" s="45">
        <v>257384269.129</v>
      </c>
      <c r="D25" s="45">
        <v>58349201.9497</v>
      </c>
      <c r="E25" s="46">
        <f t="shared" si="0"/>
        <v>315733471.0787</v>
      </c>
      <c r="F25" s="47"/>
      <c r="G25" s="48"/>
      <c r="H25" s="48"/>
      <c r="I25" s="48"/>
      <c r="J25" s="48"/>
    </row>
    <row r="26" spans="1:10">
      <c r="A26" s="43">
        <v>21</v>
      </c>
      <c r="B26" s="44" t="s">
        <v>104</v>
      </c>
      <c r="C26" s="45">
        <v>221094371.2849</v>
      </c>
      <c r="D26" s="45">
        <v>50122255.5819</v>
      </c>
      <c r="E26" s="46">
        <f t="shared" si="0"/>
        <v>271216626.8668</v>
      </c>
      <c r="F26" s="47"/>
      <c r="G26" s="48"/>
      <c r="H26" s="48"/>
      <c r="I26" s="48"/>
      <c r="J26" s="48"/>
    </row>
    <row r="27" spans="1:10">
      <c r="A27" s="43">
        <v>22</v>
      </c>
      <c r="B27" s="44" t="s">
        <v>105</v>
      </c>
      <c r="C27" s="45">
        <v>231419060.4659</v>
      </c>
      <c r="D27" s="45">
        <v>52462870.1662</v>
      </c>
      <c r="E27" s="46">
        <f t="shared" si="0"/>
        <v>283881930.6321</v>
      </c>
      <c r="F27" s="47"/>
      <c r="G27" s="48"/>
      <c r="H27" s="48"/>
      <c r="I27" s="48"/>
      <c r="J27" s="48"/>
    </row>
    <row r="28" spans="1:10">
      <c r="A28" s="43">
        <v>23</v>
      </c>
      <c r="B28" s="44" t="s">
        <v>106</v>
      </c>
      <c r="C28" s="45">
        <v>186384037.9789</v>
      </c>
      <c r="D28" s="45">
        <v>42253397.6495</v>
      </c>
      <c r="E28" s="46">
        <f t="shared" si="0"/>
        <v>228637435.6284</v>
      </c>
      <c r="F28" s="47"/>
      <c r="G28" s="48"/>
      <c r="H28" s="48"/>
      <c r="I28" s="48"/>
      <c r="J28" s="48"/>
    </row>
    <row r="29" spans="1:10">
      <c r="A29" s="43">
        <v>24</v>
      </c>
      <c r="B29" s="44" t="s">
        <v>107</v>
      </c>
      <c r="C29" s="45">
        <v>280497671.6117</v>
      </c>
      <c r="D29" s="45">
        <v>63589027.1875</v>
      </c>
      <c r="E29" s="46">
        <f t="shared" si="0"/>
        <v>344086698.7992</v>
      </c>
      <c r="F29" s="47"/>
      <c r="G29" s="48"/>
      <c r="H29" s="48"/>
      <c r="I29" s="48"/>
      <c r="J29" s="48"/>
    </row>
    <row r="30" spans="1:10">
      <c r="A30" s="43">
        <v>25</v>
      </c>
      <c r="B30" s="44" t="s">
        <v>108</v>
      </c>
      <c r="C30" s="45">
        <v>193094263.8397</v>
      </c>
      <c r="D30" s="45">
        <v>43774610.757</v>
      </c>
      <c r="E30" s="46">
        <f t="shared" si="0"/>
        <v>236868874.5967</v>
      </c>
      <c r="F30" s="47"/>
      <c r="G30" s="48"/>
      <c r="H30" s="48"/>
      <c r="I30" s="48"/>
      <c r="J30" s="48"/>
    </row>
    <row r="31" spans="1:10">
      <c r="A31" s="43">
        <v>26</v>
      </c>
      <c r="B31" s="44" t="s">
        <v>109</v>
      </c>
      <c r="C31" s="45">
        <v>248020984.5698</v>
      </c>
      <c r="D31" s="45">
        <v>56226538.4959</v>
      </c>
      <c r="E31" s="46">
        <f t="shared" si="0"/>
        <v>304247523.0657</v>
      </c>
      <c r="F31" s="47"/>
      <c r="G31" s="48"/>
      <c r="H31" s="48"/>
      <c r="I31" s="48"/>
      <c r="J31" s="48"/>
    </row>
    <row r="32" spans="1:10">
      <c r="A32" s="43">
        <v>27</v>
      </c>
      <c r="B32" s="44" t="s">
        <v>110</v>
      </c>
      <c r="C32" s="45">
        <v>194528375.2779</v>
      </c>
      <c r="D32" s="45">
        <v>44099724.8684</v>
      </c>
      <c r="E32" s="46">
        <f t="shared" si="0"/>
        <v>238628100.1463</v>
      </c>
      <c r="F32" s="47"/>
      <c r="G32" s="48"/>
      <c r="H32" s="48"/>
      <c r="I32" s="48"/>
      <c r="J32" s="48"/>
    </row>
    <row r="33" spans="1:10">
      <c r="A33" s="43">
        <v>28</v>
      </c>
      <c r="B33" s="44" t="s">
        <v>111</v>
      </c>
      <c r="C33" s="45">
        <v>194913757.7752</v>
      </c>
      <c r="D33" s="45">
        <v>44187091.3622</v>
      </c>
      <c r="E33" s="46">
        <f t="shared" si="0"/>
        <v>239100849.1374</v>
      </c>
      <c r="F33" s="47"/>
      <c r="G33" s="48"/>
      <c r="H33" s="48"/>
      <c r="I33" s="48"/>
      <c r="J33" s="48"/>
    </row>
    <row r="34" spans="1:10">
      <c r="A34" s="43">
        <v>29</v>
      </c>
      <c r="B34" s="44" t="s">
        <v>112</v>
      </c>
      <c r="C34" s="45">
        <v>190962283.4986</v>
      </c>
      <c r="D34" s="45">
        <v>43291289.2553</v>
      </c>
      <c r="E34" s="46">
        <f t="shared" si="0"/>
        <v>234253572.7539</v>
      </c>
      <c r="F34" s="47"/>
      <c r="G34" s="48"/>
      <c r="H34" s="48"/>
      <c r="I34" s="48"/>
      <c r="J34" s="48"/>
    </row>
    <row r="35" spans="1:10">
      <c r="A35" s="43">
        <v>30</v>
      </c>
      <c r="B35" s="44" t="s">
        <v>113</v>
      </c>
      <c r="C35" s="45">
        <v>234846088.4174</v>
      </c>
      <c r="D35" s="45">
        <v>53239779.9078</v>
      </c>
      <c r="E35" s="46">
        <f t="shared" si="0"/>
        <v>288085868.3252</v>
      </c>
      <c r="F35" s="47"/>
      <c r="G35" s="48"/>
      <c r="H35" s="48"/>
      <c r="I35" s="48"/>
      <c r="J35" s="48"/>
    </row>
    <row r="36" spans="1:10">
      <c r="A36" s="43">
        <v>31</v>
      </c>
      <c r="B36" s="44" t="s">
        <v>114</v>
      </c>
      <c r="C36" s="45">
        <v>218649447.4081</v>
      </c>
      <c r="D36" s="45">
        <v>49567989.5519</v>
      </c>
      <c r="E36" s="46">
        <f t="shared" si="0"/>
        <v>268217436.96</v>
      </c>
      <c r="F36" s="47"/>
      <c r="G36" s="48"/>
      <c r="H36" s="48"/>
      <c r="I36" s="48"/>
      <c r="J36" s="48"/>
    </row>
    <row r="37" spans="1:10">
      <c r="A37" s="43">
        <v>32</v>
      </c>
      <c r="B37" s="44" t="s">
        <v>115</v>
      </c>
      <c r="C37" s="45">
        <v>225813141.6028</v>
      </c>
      <c r="D37" s="45">
        <v>51192004.2622</v>
      </c>
      <c r="E37" s="46">
        <f t="shared" si="0"/>
        <v>277005145.865</v>
      </c>
      <c r="F37" s="47"/>
      <c r="G37" s="48"/>
      <c r="H37" s="48"/>
      <c r="I37" s="48"/>
      <c r="J37" s="48"/>
    </row>
    <row r="38" spans="1:10">
      <c r="A38" s="43">
        <v>33</v>
      </c>
      <c r="B38" s="44" t="s">
        <v>116</v>
      </c>
      <c r="C38" s="45">
        <v>230760530.7872</v>
      </c>
      <c r="D38" s="45">
        <v>52313581.0066</v>
      </c>
      <c r="E38" s="46">
        <f t="shared" si="0"/>
        <v>283074111.7938</v>
      </c>
      <c r="F38" s="47"/>
      <c r="G38" s="48"/>
      <c r="H38" s="48"/>
      <c r="I38" s="48"/>
      <c r="J38" s="48"/>
    </row>
    <row r="39" spans="1:10">
      <c r="A39" s="43">
        <v>34</v>
      </c>
      <c r="B39" s="44" t="s">
        <v>117</v>
      </c>
      <c r="C39" s="45">
        <v>201694345.2942</v>
      </c>
      <c r="D39" s="45">
        <v>45724255.5091</v>
      </c>
      <c r="E39" s="46">
        <f t="shared" si="0"/>
        <v>247418600.8033</v>
      </c>
      <c r="F39" s="47"/>
      <c r="G39" s="48"/>
      <c r="H39" s="48"/>
      <c r="I39" s="48"/>
      <c r="J39" s="48"/>
    </row>
    <row r="40" spans="1:10">
      <c r="A40" s="43">
        <v>35</v>
      </c>
      <c r="B40" s="44" t="s">
        <v>118</v>
      </c>
      <c r="C40" s="45">
        <v>207920978.5982</v>
      </c>
      <c r="D40" s="45">
        <v>47135837.8305</v>
      </c>
      <c r="E40" s="46">
        <f t="shared" si="0"/>
        <v>255056816.4287</v>
      </c>
      <c r="F40" s="47"/>
      <c r="G40" s="48"/>
      <c r="H40" s="48"/>
      <c r="I40" s="48"/>
      <c r="J40" s="48"/>
    </row>
    <row r="41" spans="1:10">
      <c r="A41" s="43">
        <v>36</v>
      </c>
      <c r="B41" s="44" t="s">
        <v>119</v>
      </c>
      <c r="C41" s="45">
        <v>208363789.5708</v>
      </c>
      <c r="D41" s="45">
        <v>47236223.4017</v>
      </c>
      <c r="E41" s="46">
        <f t="shared" si="0"/>
        <v>255600012.9725</v>
      </c>
      <c r="F41" s="47"/>
      <c r="G41" s="48"/>
      <c r="H41" s="48"/>
      <c r="I41" s="48"/>
      <c r="J41" s="48"/>
    </row>
    <row r="42" spans="1:10">
      <c r="A42" s="21" t="s">
        <v>26</v>
      </c>
      <c r="B42" s="22"/>
      <c r="C42" s="49">
        <f>SUM(C6:C41)</f>
        <v>7939983220.8835</v>
      </c>
      <c r="D42" s="49">
        <f t="shared" ref="D42:E42" si="1">SUM(D6:D41)</f>
        <v>1800000000.0005</v>
      </c>
      <c r="E42" s="49">
        <f t="shared" si="1"/>
        <v>9739983220.884</v>
      </c>
      <c r="F42" s="50"/>
    </row>
    <row r="44" spans="1:10">
      <c r="E44" s="48"/>
    </row>
    <row r="47" spans="1:10">
      <c r="C47" s="51"/>
    </row>
    <row r="49" spans="3:3">
      <c r="C49" s="48"/>
    </row>
  </sheetData>
  <mergeCells count="4">
    <mergeCell ref="A1:E1"/>
    <mergeCell ref="A2:E2"/>
    <mergeCell ref="A3:E3"/>
    <mergeCell ref="A42:B42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27" workbookViewId="0">
      <selection activeCell="E6" sqref="E6:E42"/>
    </sheetView>
  </sheetViews>
  <sheetFormatPr defaultColWidth="9" defaultRowHeight="12.75" outlineLevelCol="4"/>
  <cols>
    <col min="1" max="1" width="5" customWidth="1"/>
    <col min="2" max="2" width="25.4285714285714" customWidth="1"/>
    <col min="3" max="5" width="22" customWidth="1"/>
  </cols>
  <sheetData>
    <row r="1" ht="20.25" spans="1:5">
      <c r="A1" s="2" t="s">
        <v>17</v>
      </c>
      <c r="B1" s="2"/>
      <c r="C1" s="2"/>
      <c r="D1" s="2"/>
      <c r="E1" s="2"/>
    </row>
    <row r="2" ht="20.25" spans="1:5">
      <c r="A2" s="2" t="s">
        <v>60</v>
      </c>
      <c r="B2" s="2"/>
      <c r="C2" s="2"/>
      <c r="D2" s="2"/>
      <c r="E2" s="2"/>
    </row>
    <row r="3" ht="35.45" customHeight="1" spans="1:5">
      <c r="A3" s="24" t="s">
        <v>951</v>
      </c>
      <c r="B3" s="24"/>
      <c r="C3" s="24"/>
      <c r="D3" s="24"/>
      <c r="E3" s="24"/>
    </row>
    <row r="4" ht="99" spans="1:5">
      <c r="A4" s="25" t="s">
        <v>948</v>
      </c>
      <c r="B4" s="25" t="s">
        <v>952</v>
      </c>
      <c r="C4" s="26" t="s">
        <v>949</v>
      </c>
      <c r="D4" s="8" t="s">
        <v>950</v>
      </c>
      <c r="E4" s="4" t="s">
        <v>945</v>
      </c>
    </row>
    <row r="5" ht="15.75" spans="1:5">
      <c r="A5" s="27"/>
      <c r="B5" s="27"/>
      <c r="C5" s="201" t="s">
        <v>27</v>
      </c>
      <c r="D5" s="201" t="s">
        <v>27</v>
      </c>
      <c r="E5" s="201" t="s">
        <v>27</v>
      </c>
    </row>
    <row r="6" ht="18.75" spans="1:5">
      <c r="A6" s="28">
        <v>1</v>
      </c>
      <c r="B6" s="29" t="s">
        <v>953</v>
      </c>
      <c r="C6" s="30">
        <v>137336362.1279</v>
      </c>
      <c r="D6" s="30">
        <v>31134253.682</v>
      </c>
      <c r="E6" s="31">
        <f>SUM(C6:D6)</f>
        <v>168470615.8099</v>
      </c>
    </row>
    <row r="7" ht="18.75" spans="1:5">
      <c r="A7" s="28">
        <v>2</v>
      </c>
      <c r="B7" s="29" t="s">
        <v>954</v>
      </c>
      <c r="C7" s="30">
        <v>173230109.8448</v>
      </c>
      <c r="D7" s="30">
        <v>39271392.5263</v>
      </c>
      <c r="E7" s="31">
        <f t="shared" ref="E7:E42" si="0">SUM(C7:D7)</f>
        <v>212501502.3711</v>
      </c>
    </row>
    <row r="8" ht="18.75" spans="1:5">
      <c r="A8" s="28">
        <v>3</v>
      </c>
      <c r="B8" s="29" t="s">
        <v>955</v>
      </c>
      <c r="C8" s="30">
        <v>230732326.8354</v>
      </c>
      <c r="D8" s="30">
        <v>52307187.1502</v>
      </c>
      <c r="E8" s="31">
        <f t="shared" si="0"/>
        <v>283039513.9856</v>
      </c>
    </row>
    <row r="9" ht="18.75" spans="1:5">
      <c r="A9" s="28">
        <v>4</v>
      </c>
      <c r="B9" s="29" t="s">
        <v>956</v>
      </c>
      <c r="C9" s="30">
        <v>174166263.7241</v>
      </c>
      <c r="D9" s="30">
        <v>39483619.2953</v>
      </c>
      <c r="E9" s="31">
        <f t="shared" si="0"/>
        <v>213649883.0194</v>
      </c>
    </row>
    <row r="10" ht="18.75" spans="1:5">
      <c r="A10" s="28">
        <v>5</v>
      </c>
      <c r="B10" s="29" t="s">
        <v>957</v>
      </c>
      <c r="C10" s="30">
        <v>197713174.6591</v>
      </c>
      <c r="D10" s="30">
        <v>44821721.2161</v>
      </c>
      <c r="E10" s="31">
        <f t="shared" si="0"/>
        <v>242534895.8752</v>
      </c>
    </row>
    <row r="11" ht="18.75" spans="1:5">
      <c r="A11" s="28">
        <v>6</v>
      </c>
      <c r="B11" s="29" t="s">
        <v>958</v>
      </c>
      <c r="C11" s="30">
        <v>80476499.0474</v>
      </c>
      <c r="D11" s="30">
        <v>18244081.1593</v>
      </c>
      <c r="E11" s="31">
        <f t="shared" si="0"/>
        <v>98720580.2067</v>
      </c>
    </row>
    <row r="12" ht="18.75" spans="1:5">
      <c r="A12" s="28">
        <v>7</v>
      </c>
      <c r="B12" s="29" t="s">
        <v>959</v>
      </c>
      <c r="C12" s="30">
        <v>215142533.8469</v>
      </c>
      <c r="D12" s="30">
        <v>48772969.684</v>
      </c>
      <c r="E12" s="31">
        <f t="shared" si="0"/>
        <v>263915503.5309</v>
      </c>
    </row>
    <row r="13" ht="18.75" spans="1:5">
      <c r="A13" s="28">
        <v>8</v>
      </c>
      <c r="B13" s="29" t="s">
        <v>960</v>
      </c>
      <c r="C13" s="30">
        <v>233580318.6823</v>
      </c>
      <c r="D13" s="30">
        <v>52952828.9832</v>
      </c>
      <c r="E13" s="31">
        <f t="shared" si="0"/>
        <v>286533147.6655</v>
      </c>
    </row>
    <row r="14" ht="37.5" spans="1:5">
      <c r="A14" s="28">
        <v>9</v>
      </c>
      <c r="B14" s="29" t="s">
        <v>961</v>
      </c>
      <c r="C14" s="30">
        <v>150581874.6306</v>
      </c>
      <c r="D14" s="30">
        <v>34137021.0483</v>
      </c>
      <c r="E14" s="31">
        <f t="shared" si="0"/>
        <v>184718895.6789</v>
      </c>
    </row>
    <row r="15" ht="18.75" spans="1:5">
      <c r="A15" s="28">
        <v>10</v>
      </c>
      <c r="B15" s="29" t="s">
        <v>962</v>
      </c>
      <c r="C15" s="30">
        <v>192949075.5907</v>
      </c>
      <c r="D15" s="30">
        <v>43741696.4748</v>
      </c>
      <c r="E15" s="31">
        <f t="shared" si="0"/>
        <v>236690772.0655</v>
      </c>
    </row>
    <row r="16" ht="18.75" spans="1:5">
      <c r="A16" s="28">
        <v>11</v>
      </c>
      <c r="B16" s="29" t="s">
        <v>963</v>
      </c>
      <c r="C16" s="30">
        <v>111390766.2467</v>
      </c>
      <c r="D16" s="30">
        <v>25252368.1306</v>
      </c>
      <c r="E16" s="31">
        <f t="shared" si="0"/>
        <v>136643134.3773</v>
      </c>
    </row>
    <row r="17" ht="18.75" spans="1:5">
      <c r="A17" s="28">
        <v>12</v>
      </c>
      <c r="B17" s="29" t="s">
        <v>964</v>
      </c>
      <c r="C17" s="30">
        <v>147632158.6387</v>
      </c>
      <c r="D17" s="30">
        <v>33468318.2768</v>
      </c>
      <c r="E17" s="31">
        <f t="shared" si="0"/>
        <v>181100476.9155</v>
      </c>
    </row>
    <row r="18" ht="18.75" spans="1:5">
      <c r="A18" s="28">
        <v>13</v>
      </c>
      <c r="B18" s="29" t="s">
        <v>965</v>
      </c>
      <c r="C18" s="30">
        <v>117225287.7432</v>
      </c>
      <c r="D18" s="30">
        <v>26575058.4187</v>
      </c>
      <c r="E18" s="31">
        <f t="shared" si="0"/>
        <v>143800346.1619</v>
      </c>
    </row>
    <row r="19" ht="18.75" spans="1:5">
      <c r="A19" s="28">
        <v>14</v>
      </c>
      <c r="B19" s="29" t="s">
        <v>966</v>
      </c>
      <c r="C19" s="30">
        <v>149996468.0246</v>
      </c>
      <c r="D19" s="30">
        <v>34004308.943</v>
      </c>
      <c r="E19" s="31">
        <f t="shared" si="0"/>
        <v>184000776.9676</v>
      </c>
    </row>
    <row r="20" ht="18.75" spans="1:5">
      <c r="A20" s="28">
        <v>15</v>
      </c>
      <c r="B20" s="29" t="s">
        <v>967</v>
      </c>
      <c r="C20" s="30">
        <v>102777684.652</v>
      </c>
      <c r="D20" s="30">
        <v>23299776.2373</v>
      </c>
      <c r="E20" s="31">
        <f t="shared" si="0"/>
        <v>126077460.8893</v>
      </c>
    </row>
    <row r="21" ht="18.75" spans="1:5">
      <c r="A21" s="28">
        <v>16</v>
      </c>
      <c r="B21" s="29" t="s">
        <v>968</v>
      </c>
      <c r="C21" s="30">
        <v>201028633.5885</v>
      </c>
      <c r="D21" s="30">
        <v>45573338.1788</v>
      </c>
      <c r="E21" s="31">
        <f t="shared" si="0"/>
        <v>246601971.7673</v>
      </c>
    </row>
    <row r="22" ht="18.75" spans="1:5">
      <c r="A22" s="28">
        <v>17</v>
      </c>
      <c r="B22" s="29" t="s">
        <v>969</v>
      </c>
      <c r="C22" s="30">
        <v>211199507.0709</v>
      </c>
      <c r="D22" s="30">
        <v>47879082.6316</v>
      </c>
      <c r="E22" s="31">
        <f t="shared" si="0"/>
        <v>259078589.7025</v>
      </c>
    </row>
    <row r="23" ht="18.75" spans="1:5">
      <c r="A23" s="28">
        <v>18</v>
      </c>
      <c r="B23" s="29" t="s">
        <v>970</v>
      </c>
      <c r="C23" s="30">
        <v>237513844.1902</v>
      </c>
      <c r="D23" s="30">
        <v>53844562.0915</v>
      </c>
      <c r="E23" s="31">
        <f t="shared" si="0"/>
        <v>291358406.2817</v>
      </c>
    </row>
    <row r="24" ht="18.75" spans="1:5">
      <c r="A24" s="28">
        <v>19</v>
      </c>
      <c r="B24" s="29" t="s">
        <v>971</v>
      </c>
      <c r="C24" s="30">
        <v>378142396.248</v>
      </c>
      <c r="D24" s="30">
        <v>85725157.6374</v>
      </c>
      <c r="E24" s="31">
        <f t="shared" si="0"/>
        <v>463867553.8854</v>
      </c>
    </row>
    <row r="25" ht="18.75" spans="1:5">
      <c r="A25" s="28">
        <v>20</v>
      </c>
      <c r="B25" s="29" t="s">
        <v>972</v>
      </c>
      <c r="C25" s="30">
        <v>287886242.7887</v>
      </c>
      <c r="D25" s="30">
        <v>65264021.674</v>
      </c>
      <c r="E25" s="31">
        <f t="shared" si="0"/>
        <v>353150264.4627</v>
      </c>
    </row>
    <row r="26" ht="18.75" spans="1:5">
      <c r="A26" s="28">
        <v>21</v>
      </c>
      <c r="B26" s="29" t="s">
        <v>973</v>
      </c>
      <c r="C26" s="30">
        <v>181687120.66</v>
      </c>
      <c r="D26" s="30">
        <v>41188603.0599</v>
      </c>
      <c r="E26" s="31">
        <f t="shared" si="0"/>
        <v>222875723.7199</v>
      </c>
    </row>
    <row r="27" ht="18.75" spans="1:5">
      <c r="A27" s="28">
        <v>22</v>
      </c>
      <c r="B27" s="29" t="s">
        <v>974</v>
      </c>
      <c r="C27" s="30">
        <v>187786947.5139</v>
      </c>
      <c r="D27" s="30">
        <v>42571438.2663</v>
      </c>
      <c r="E27" s="31">
        <f t="shared" si="0"/>
        <v>230358385.7802</v>
      </c>
    </row>
    <row r="28" ht="18.75" spans="1:5">
      <c r="A28" s="28">
        <v>23</v>
      </c>
      <c r="B28" s="29" t="s">
        <v>975</v>
      </c>
      <c r="C28" s="30">
        <v>132878935.0951</v>
      </c>
      <c r="D28" s="30">
        <v>30123751.7153</v>
      </c>
      <c r="E28" s="31">
        <f t="shared" si="0"/>
        <v>163002686.8104</v>
      </c>
    </row>
    <row r="29" ht="18.75" spans="1:5">
      <c r="A29" s="28">
        <v>24</v>
      </c>
      <c r="B29" s="29" t="s">
        <v>976</v>
      </c>
      <c r="C29" s="30">
        <v>226358759.4152</v>
      </c>
      <c r="D29" s="30">
        <v>51315696.219</v>
      </c>
      <c r="E29" s="31">
        <f t="shared" si="0"/>
        <v>277674455.6342</v>
      </c>
    </row>
    <row r="30" ht="37.5" spans="1:5">
      <c r="A30" s="28">
        <v>25</v>
      </c>
      <c r="B30" s="29" t="s">
        <v>977</v>
      </c>
      <c r="C30" s="30">
        <v>118550912.3703</v>
      </c>
      <c r="D30" s="30">
        <v>26875578.4904</v>
      </c>
      <c r="E30" s="31">
        <f t="shared" si="0"/>
        <v>145426490.8607</v>
      </c>
    </row>
    <row r="31" ht="18.75" spans="1:5">
      <c r="A31" s="28">
        <v>26</v>
      </c>
      <c r="B31" s="29" t="s">
        <v>978</v>
      </c>
      <c r="C31" s="30">
        <v>219428594.1197</v>
      </c>
      <c r="D31" s="30">
        <v>49744622.6809</v>
      </c>
      <c r="E31" s="31">
        <f t="shared" si="0"/>
        <v>269173216.8006</v>
      </c>
    </row>
    <row r="32" ht="18.75" spans="1:5">
      <c r="A32" s="28">
        <v>27</v>
      </c>
      <c r="B32" s="29" t="s">
        <v>979</v>
      </c>
      <c r="C32" s="30">
        <v>156539565.6712</v>
      </c>
      <c r="D32" s="30">
        <v>35487633.962</v>
      </c>
      <c r="E32" s="31">
        <f t="shared" si="0"/>
        <v>192027199.6332</v>
      </c>
    </row>
    <row r="33" ht="18.75" spans="1:5">
      <c r="A33" s="28">
        <v>28</v>
      </c>
      <c r="B33" s="29" t="s">
        <v>980</v>
      </c>
      <c r="C33" s="30">
        <v>149505187.0383</v>
      </c>
      <c r="D33" s="30">
        <v>33892935.1844</v>
      </c>
      <c r="E33" s="31">
        <f t="shared" si="0"/>
        <v>183398122.2227</v>
      </c>
    </row>
    <row r="34" ht="18.75" spans="1:5">
      <c r="A34" s="28">
        <v>29</v>
      </c>
      <c r="B34" s="29" t="s">
        <v>981</v>
      </c>
      <c r="C34" s="30">
        <v>202508555.8155</v>
      </c>
      <c r="D34" s="30">
        <v>45908837.6293</v>
      </c>
      <c r="E34" s="31">
        <f t="shared" si="0"/>
        <v>248417393.4448</v>
      </c>
    </row>
    <row r="35" ht="18.75" spans="1:5">
      <c r="A35" s="28">
        <v>30</v>
      </c>
      <c r="B35" s="29" t="s">
        <v>982</v>
      </c>
      <c r="C35" s="30">
        <v>255448742.5661</v>
      </c>
      <c r="D35" s="30">
        <v>57910416.663</v>
      </c>
      <c r="E35" s="31">
        <f t="shared" si="0"/>
        <v>313359159.2291</v>
      </c>
    </row>
    <row r="36" ht="18.75" spans="1:5">
      <c r="A36" s="28">
        <v>31</v>
      </c>
      <c r="B36" s="29" t="s">
        <v>983</v>
      </c>
      <c r="C36" s="30">
        <v>160132135.0471</v>
      </c>
      <c r="D36" s="30">
        <v>36302072.0655</v>
      </c>
      <c r="E36" s="31">
        <f t="shared" si="0"/>
        <v>196434207.1126</v>
      </c>
    </row>
    <row r="37" ht="18.75" spans="1:5">
      <c r="A37" s="28">
        <v>32</v>
      </c>
      <c r="B37" s="29" t="s">
        <v>984</v>
      </c>
      <c r="C37" s="30">
        <v>198492658.6197</v>
      </c>
      <c r="D37" s="30">
        <v>44998430.7997</v>
      </c>
      <c r="E37" s="31">
        <f t="shared" si="0"/>
        <v>243491089.4194</v>
      </c>
    </row>
    <row r="38" ht="18.75" spans="1:5">
      <c r="A38" s="28">
        <v>33</v>
      </c>
      <c r="B38" s="29" t="s">
        <v>985</v>
      </c>
      <c r="C38" s="30">
        <v>199912829.117</v>
      </c>
      <c r="D38" s="30">
        <v>45320384.4897</v>
      </c>
      <c r="E38" s="31">
        <f t="shared" si="0"/>
        <v>245233213.6067</v>
      </c>
    </row>
    <row r="39" ht="18.75" spans="1:5">
      <c r="A39" s="28">
        <v>34</v>
      </c>
      <c r="B39" s="29" t="s">
        <v>986</v>
      </c>
      <c r="C39" s="30">
        <v>149835334.2439</v>
      </c>
      <c r="D39" s="30">
        <v>33967779.797</v>
      </c>
      <c r="E39" s="31">
        <f t="shared" si="0"/>
        <v>183803114.0409</v>
      </c>
    </row>
    <row r="40" ht="18.75" spans="1:5">
      <c r="A40" s="28">
        <v>35</v>
      </c>
      <c r="B40" s="29" t="s">
        <v>987</v>
      </c>
      <c r="C40" s="30">
        <v>150646297.4056</v>
      </c>
      <c r="D40" s="30">
        <v>34151625.7385</v>
      </c>
      <c r="E40" s="31">
        <f t="shared" si="0"/>
        <v>184797923.1441</v>
      </c>
    </row>
    <row r="41" ht="18.75" spans="1:5">
      <c r="A41" s="28">
        <v>36</v>
      </c>
      <c r="B41" s="29" t="s">
        <v>988</v>
      </c>
      <c r="C41" s="30">
        <v>136119000.1301</v>
      </c>
      <c r="D41" s="30">
        <v>30858276.8273</v>
      </c>
      <c r="E41" s="31">
        <f t="shared" si="0"/>
        <v>166977276.9574</v>
      </c>
    </row>
    <row r="42" ht="18.75" spans="1:5">
      <c r="A42" s="28">
        <v>37</v>
      </c>
      <c r="B42" s="29" t="s">
        <v>989</v>
      </c>
      <c r="C42" s="30">
        <v>60119581.0611</v>
      </c>
      <c r="D42" s="30">
        <v>13629152.9716</v>
      </c>
      <c r="E42" s="31">
        <f t="shared" si="0"/>
        <v>73748734.0327</v>
      </c>
    </row>
    <row r="43" ht="18.75" spans="1:5">
      <c r="A43" s="3" t="s">
        <v>42</v>
      </c>
      <c r="B43" s="3"/>
      <c r="C43" s="23">
        <f>SUM(C6:C42)</f>
        <v>6616652684.0705</v>
      </c>
      <c r="D43" s="23">
        <f>SUM(D6:D42)</f>
        <v>1499999999.999</v>
      </c>
      <c r="E43" s="23">
        <f>SUM(E6:E42)</f>
        <v>8116652684.0695</v>
      </c>
    </row>
  </sheetData>
  <mergeCells count="4">
    <mergeCell ref="A1:E1"/>
    <mergeCell ref="A2:E2"/>
    <mergeCell ref="A3:E3"/>
    <mergeCell ref="A43:B4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0"/>
  <sheetViews>
    <sheetView zoomScale="98" zoomScaleNormal="98" topLeftCell="A174" workbookViewId="0">
      <selection activeCell="A174" sqref="A174"/>
    </sheetView>
  </sheetViews>
  <sheetFormatPr defaultColWidth="9.14285714285714" defaultRowHeight="12.75"/>
  <cols>
    <col min="1" max="1" width="5.85714285714286" style="1" customWidth="1"/>
    <col min="2" max="2" width="16" style="1" customWidth="1"/>
    <col min="3" max="3" width="22.2857142857143" style="1" customWidth="1"/>
    <col min="4" max="5" width="22.7142857142857" style="1" customWidth="1"/>
    <col min="6" max="6" width="22.2857142857143" style="1" customWidth="1"/>
    <col min="7" max="8" width="17.4285714285714" style="1" customWidth="1"/>
    <col min="9" max="10" width="14.4285714285714" style="1" customWidth="1"/>
    <col min="11" max="12" width="13.2857142857143" style="1" customWidth="1"/>
    <col min="13" max="14" width="15.2857142857143" style="1" customWidth="1"/>
    <col min="15" max="15" width="14.4285714285714" style="1" customWidth="1"/>
    <col min="16" max="16" width="14" style="1" customWidth="1"/>
    <col min="17" max="17" width="12.8571428571429" style="1" customWidth="1"/>
    <col min="18" max="16384" width="9.14285714285714" style="1"/>
  </cols>
  <sheetData>
    <row r="1" ht="20.25" spans="1:17">
      <c r="A1" s="2" t="s">
        <v>17</v>
      </c>
      <c r="B1" s="2"/>
      <c r="C1" s="2"/>
      <c r="D1" s="2"/>
      <c r="E1" s="2"/>
      <c r="F1" s="2"/>
    </row>
    <row r="2" ht="18.75" spans="1:17">
      <c r="A2" s="3" t="s">
        <v>60</v>
      </c>
      <c r="B2" s="3"/>
      <c r="C2" s="3"/>
      <c r="D2" s="3"/>
      <c r="E2" s="3"/>
      <c r="F2" s="3"/>
    </row>
    <row r="3" ht="38.45" customHeight="1" spans="1:17">
      <c r="A3" s="4" t="s">
        <v>990</v>
      </c>
      <c r="B3" s="4"/>
      <c r="C3" s="4"/>
      <c r="D3" s="4"/>
      <c r="E3" s="4"/>
      <c r="F3" s="4"/>
    </row>
    <row r="4" ht="82.5" spans="1:17">
      <c r="A4" s="5" t="s">
        <v>991</v>
      </c>
      <c r="B4" s="5" t="s">
        <v>952</v>
      </c>
      <c r="C4" s="6" t="s">
        <v>992</v>
      </c>
      <c r="D4" s="7" t="s">
        <v>949</v>
      </c>
      <c r="E4" s="8" t="s">
        <v>993</v>
      </c>
      <c r="F4" s="9" t="s">
        <v>994</v>
      </c>
    </row>
    <row r="5" ht="15.75" spans="1:17">
      <c r="A5" s="10"/>
      <c r="B5" s="10"/>
      <c r="C5" s="11"/>
      <c r="D5" s="201" t="s">
        <v>27</v>
      </c>
      <c r="E5" s="201" t="s">
        <v>27</v>
      </c>
      <c r="F5" s="201" t="s">
        <v>27</v>
      </c>
      <c r="P5" s="13"/>
      <c r="Q5" s="13"/>
    </row>
    <row r="6" ht="18.75" spans="1:17">
      <c r="A6" s="14">
        <v>1</v>
      </c>
      <c r="B6" s="15" t="s">
        <v>84</v>
      </c>
      <c r="C6" s="15" t="s">
        <v>127</v>
      </c>
      <c r="D6" s="16">
        <v>7035854.2128</v>
      </c>
      <c r="E6" s="16">
        <v>1595033.293</v>
      </c>
      <c r="F6" s="17">
        <f>D6+E6</f>
        <v>8630887.5058</v>
      </c>
      <c r="G6" s="18"/>
      <c r="H6" s="18"/>
      <c r="I6" s="19"/>
      <c r="J6" s="19"/>
      <c r="K6" s="19"/>
      <c r="L6" s="19"/>
      <c r="M6" s="18"/>
      <c r="N6" s="18"/>
      <c r="O6" s="19"/>
      <c r="P6" s="19"/>
      <c r="Q6" s="19"/>
    </row>
    <row r="7" ht="18.75" spans="1:17">
      <c r="A7" s="14">
        <v>2</v>
      </c>
      <c r="B7" s="15" t="s">
        <v>84</v>
      </c>
      <c r="C7" s="15" t="s">
        <v>129</v>
      </c>
      <c r="D7" s="16">
        <v>11738406.1875</v>
      </c>
      <c r="E7" s="16">
        <v>2661105.263</v>
      </c>
      <c r="F7" s="17">
        <f t="shared" ref="F7:F70" si="0">D7+E7</f>
        <v>14399511.4505</v>
      </c>
      <c r="G7" s="18"/>
      <c r="H7" s="18"/>
      <c r="I7" s="19"/>
      <c r="J7" s="19"/>
      <c r="K7" s="19"/>
      <c r="L7" s="19"/>
      <c r="M7" s="18"/>
      <c r="N7" s="18"/>
      <c r="O7" s="19"/>
      <c r="P7" s="19"/>
      <c r="Q7" s="19"/>
    </row>
    <row r="8" ht="18.75" spans="1:17">
      <c r="A8" s="14">
        <v>3</v>
      </c>
      <c r="B8" s="15" t="s">
        <v>84</v>
      </c>
      <c r="C8" s="15" t="s">
        <v>131</v>
      </c>
      <c r="D8" s="16">
        <v>8259261.1498</v>
      </c>
      <c r="E8" s="16">
        <v>1872380.5399</v>
      </c>
      <c r="F8" s="17">
        <f t="shared" si="0"/>
        <v>10131641.6897</v>
      </c>
      <c r="G8" s="18"/>
      <c r="H8" s="18"/>
      <c r="I8" s="19"/>
      <c r="J8" s="19"/>
      <c r="K8" s="19"/>
      <c r="L8" s="19"/>
      <c r="M8" s="18"/>
      <c r="N8" s="18"/>
      <c r="O8" s="19"/>
      <c r="P8" s="19"/>
      <c r="Q8" s="19"/>
    </row>
    <row r="9" ht="18.75" spans="1:17">
      <c r="A9" s="14">
        <v>4</v>
      </c>
      <c r="B9" s="15" t="s">
        <v>84</v>
      </c>
      <c r="C9" s="15" t="s">
        <v>133</v>
      </c>
      <c r="D9" s="16">
        <v>8415292.5852</v>
      </c>
      <c r="E9" s="16">
        <v>1907752.9803</v>
      </c>
      <c r="F9" s="17">
        <f t="shared" si="0"/>
        <v>10323045.5655</v>
      </c>
      <c r="G9" s="18"/>
      <c r="H9" s="18"/>
      <c r="I9" s="19"/>
      <c r="J9" s="19"/>
      <c r="K9" s="19"/>
      <c r="L9" s="19"/>
      <c r="M9" s="18"/>
      <c r="N9" s="18"/>
      <c r="O9" s="19"/>
      <c r="P9" s="19"/>
      <c r="Q9" s="19"/>
    </row>
    <row r="10" ht="18.75" spans="1:17">
      <c r="A10" s="14">
        <v>5</v>
      </c>
      <c r="B10" s="15" t="s">
        <v>84</v>
      </c>
      <c r="C10" s="15" t="s">
        <v>135</v>
      </c>
      <c r="D10" s="16">
        <v>7659564.3967</v>
      </c>
      <c r="E10" s="16">
        <v>1736428.8476</v>
      </c>
      <c r="F10" s="17">
        <f t="shared" si="0"/>
        <v>9395993.2443</v>
      </c>
      <c r="G10" s="18"/>
      <c r="H10" s="18"/>
      <c r="I10" s="19"/>
      <c r="J10" s="19"/>
      <c r="K10" s="19"/>
      <c r="L10" s="19"/>
      <c r="M10" s="18"/>
      <c r="N10" s="18"/>
      <c r="O10" s="19"/>
      <c r="P10" s="19"/>
      <c r="Q10" s="19"/>
    </row>
    <row r="11" ht="37.5" spans="1:17">
      <c r="A11" s="14">
        <v>6</v>
      </c>
      <c r="B11" s="15" t="s">
        <v>84</v>
      </c>
      <c r="C11" s="15" t="s">
        <v>137</v>
      </c>
      <c r="D11" s="16">
        <v>7910350.1801</v>
      </c>
      <c r="E11" s="16">
        <v>1793282.168</v>
      </c>
      <c r="F11" s="17">
        <f t="shared" si="0"/>
        <v>9703632.3481</v>
      </c>
      <c r="G11" s="18"/>
      <c r="H11" s="18"/>
      <c r="I11" s="19"/>
      <c r="J11" s="19"/>
      <c r="K11" s="19"/>
      <c r="L11" s="19"/>
      <c r="M11" s="18"/>
      <c r="N11" s="18"/>
      <c r="O11" s="19"/>
      <c r="P11" s="19"/>
      <c r="Q11" s="19"/>
    </row>
    <row r="12" ht="37.5" spans="1:17">
      <c r="A12" s="14">
        <v>7</v>
      </c>
      <c r="B12" s="15" t="s">
        <v>84</v>
      </c>
      <c r="C12" s="15" t="s">
        <v>138</v>
      </c>
      <c r="D12" s="16">
        <v>7675158.426</v>
      </c>
      <c r="E12" s="16">
        <v>1739964.0254</v>
      </c>
      <c r="F12" s="17">
        <f t="shared" si="0"/>
        <v>9415122.4514</v>
      </c>
      <c r="G12" s="18"/>
      <c r="H12" s="18"/>
      <c r="I12" s="19"/>
      <c r="J12" s="19"/>
      <c r="K12" s="19"/>
      <c r="L12" s="19"/>
      <c r="M12" s="18"/>
      <c r="N12" s="18"/>
      <c r="O12" s="19"/>
      <c r="P12" s="19"/>
      <c r="Q12" s="19"/>
    </row>
    <row r="13" ht="18.75" spans="1:17">
      <c r="A13" s="14">
        <v>8</v>
      </c>
      <c r="B13" s="15" t="s">
        <v>84</v>
      </c>
      <c r="C13" s="15" t="s">
        <v>140</v>
      </c>
      <c r="D13" s="16">
        <v>7483758.0567</v>
      </c>
      <c r="E13" s="16">
        <v>1696573.4218</v>
      </c>
      <c r="F13" s="17">
        <f t="shared" si="0"/>
        <v>9180331.4785</v>
      </c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</row>
    <row r="14" ht="18.75" spans="1:17">
      <c r="A14" s="14">
        <v>9</v>
      </c>
      <c r="B14" s="15" t="s">
        <v>84</v>
      </c>
      <c r="C14" s="15" t="s">
        <v>142</v>
      </c>
      <c r="D14" s="16">
        <v>8073909.2156</v>
      </c>
      <c r="E14" s="16">
        <v>1830361.1209</v>
      </c>
      <c r="F14" s="17">
        <f t="shared" si="0"/>
        <v>9904270.3365</v>
      </c>
      <c r="G14" s="18"/>
      <c r="H14" s="18"/>
      <c r="I14" s="19"/>
      <c r="J14" s="19"/>
      <c r="K14" s="19"/>
      <c r="L14" s="19"/>
      <c r="M14" s="18"/>
      <c r="N14" s="18"/>
      <c r="O14" s="19"/>
      <c r="P14" s="19"/>
      <c r="Q14" s="19"/>
    </row>
    <row r="15" ht="18.75" spans="1:17">
      <c r="A15" s="14">
        <v>10</v>
      </c>
      <c r="B15" s="15" t="s">
        <v>84</v>
      </c>
      <c r="C15" s="15" t="s">
        <v>144</v>
      </c>
      <c r="D15" s="16">
        <v>8193384.167</v>
      </c>
      <c r="E15" s="16">
        <v>1857446.1797</v>
      </c>
      <c r="F15" s="17">
        <f t="shared" si="0"/>
        <v>10050830.3467</v>
      </c>
      <c r="G15" s="18"/>
      <c r="H15" s="18"/>
      <c r="I15" s="19"/>
      <c r="J15" s="19"/>
      <c r="K15" s="19"/>
      <c r="L15" s="19"/>
      <c r="M15" s="18"/>
      <c r="N15" s="18"/>
      <c r="O15" s="19"/>
      <c r="P15" s="19"/>
      <c r="Q15" s="19"/>
    </row>
    <row r="16" ht="18.75" spans="1:17">
      <c r="A16" s="14">
        <v>11</v>
      </c>
      <c r="B16" s="15" t="s">
        <v>84</v>
      </c>
      <c r="C16" s="15" t="s">
        <v>146</v>
      </c>
      <c r="D16" s="16">
        <v>8960120.9637</v>
      </c>
      <c r="E16" s="16">
        <v>2031265.972</v>
      </c>
      <c r="F16" s="17">
        <f t="shared" si="0"/>
        <v>10991386.9357</v>
      </c>
      <c r="G16" s="18"/>
      <c r="H16" s="18"/>
      <c r="I16" s="19"/>
      <c r="J16" s="19"/>
      <c r="K16" s="19"/>
      <c r="L16" s="19"/>
      <c r="M16" s="18"/>
      <c r="N16" s="18"/>
      <c r="O16" s="19"/>
      <c r="P16" s="19"/>
      <c r="Q16" s="19"/>
    </row>
    <row r="17" ht="18.75" spans="1:17">
      <c r="A17" s="14">
        <v>12</v>
      </c>
      <c r="B17" s="15" t="s">
        <v>84</v>
      </c>
      <c r="C17" s="15" t="s">
        <v>148</v>
      </c>
      <c r="D17" s="16">
        <v>8627003.6608</v>
      </c>
      <c r="E17" s="16">
        <v>1955748.0359</v>
      </c>
      <c r="F17" s="17">
        <f t="shared" si="0"/>
        <v>10582751.6967</v>
      </c>
      <c r="G17" s="18"/>
      <c r="H17" s="18"/>
      <c r="I17" s="19"/>
      <c r="J17" s="19"/>
      <c r="K17" s="19"/>
      <c r="L17" s="19"/>
      <c r="M17" s="18"/>
      <c r="N17" s="18"/>
      <c r="O17" s="19"/>
      <c r="P17" s="19"/>
      <c r="Q17" s="19"/>
    </row>
    <row r="18" ht="18.75" spans="1:17">
      <c r="A18" s="14">
        <v>13</v>
      </c>
      <c r="B18" s="15" t="s">
        <v>84</v>
      </c>
      <c r="C18" s="15" t="s">
        <v>150</v>
      </c>
      <c r="D18" s="16">
        <v>6587770.2866</v>
      </c>
      <c r="E18" s="16">
        <v>1493452.3394</v>
      </c>
      <c r="F18" s="17">
        <f t="shared" si="0"/>
        <v>8081222.626</v>
      </c>
      <c r="G18" s="18"/>
      <c r="H18" s="18"/>
      <c r="I18" s="19"/>
      <c r="J18" s="19"/>
      <c r="K18" s="19"/>
      <c r="L18" s="19"/>
      <c r="M18" s="18"/>
      <c r="N18" s="18"/>
      <c r="O18" s="19"/>
      <c r="P18" s="19"/>
      <c r="Q18" s="19"/>
    </row>
    <row r="19" ht="18.75" spans="1:17">
      <c r="A19" s="14">
        <v>14</v>
      </c>
      <c r="B19" s="15" t="s">
        <v>84</v>
      </c>
      <c r="C19" s="15" t="s">
        <v>152</v>
      </c>
      <c r="D19" s="16">
        <v>6224543.0948</v>
      </c>
      <c r="E19" s="16">
        <v>1411108.4695</v>
      </c>
      <c r="F19" s="17">
        <f t="shared" si="0"/>
        <v>7635651.5643</v>
      </c>
      <c r="G19" s="18"/>
      <c r="H19" s="18"/>
      <c r="I19" s="19"/>
      <c r="J19" s="19"/>
      <c r="K19" s="19"/>
      <c r="L19" s="19"/>
      <c r="M19" s="18"/>
      <c r="N19" s="18"/>
      <c r="O19" s="19"/>
      <c r="P19" s="19"/>
      <c r="Q19" s="19"/>
    </row>
    <row r="20" ht="18.75" spans="1:17">
      <c r="A20" s="14">
        <v>15</v>
      </c>
      <c r="B20" s="15" t="s">
        <v>84</v>
      </c>
      <c r="C20" s="15" t="s">
        <v>154</v>
      </c>
      <c r="D20" s="16">
        <v>6481572.6198</v>
      </c>
      <c r="E20" s="16">
        <v>1469377.2507</v>
      </c>
      <c r="F20" s="17">
        <f t="shared" si="0"/>
        <v>7950949.8705</v>
      </c>
      <c r="G20" s="18"/>
      <c r="H20" s="18"/>
      <c r="I20" s="19"/>
      <c r="J20" s="19"/>
      <c r="K20" s="19"/>
      <c r="L20" s="19"/>
      <c r="M20" s="18"/>
      <c r="N20" s="18"/>
      <c r="O20" s="19"/>
      <c r="P20" s="19"/>
      <c r="Q20" s="19"/>
    </row>
    <row r="21" ht="37.5" spans="1:17">
      <c r="A21" s="14">
        <v>16</v>
      </c>
      <c r="B21" s="15" t="s">
        <v>84</v>
      </c>
      <c r="C21" s="15" t="s">
        <v>156</v>
      </c>
      <c r="D21" s="16">
        <v>9661934.6212</v>
      </c>
      <c r="E21" s="16">
        <v>2190367.6411</v>
      </c>
      <c r="F21" s="17">
        <f t="shared" si="0"/>
        <v>11852302.2623</v>
      </c>
      <c r="G21" s="18"/>
      <c r="H21" s="18"/>
      <c r="I21" s="19"/>
      <c r="J21" s="19"/>
      <c r="K21" s="19"/>
      <c r="L21" s="19"/>
      <c r="M21" s="18"/>
      <c r="N21" s="18"/>
      <c r="O21" s="19"/>
      <c r="P21" s="19"/>
      <c r="Q21" s="19"/>
    </row>
    <row r="22" ht="37.5" spans="1:17">
      <c r="A22" s="14">
        <v>17</v>
      </c>
      <c r="B22" s="15" t="s">
        <v>84</v>
      </c>
      <c r="C22" s="15" t="s">
        <v>158</v>
      </c>
      <c r="D22" s="16">
        <v>8348478.3036</v>
      </c>
      <c r="E22" s="16">
        <v>1892606.1338</v>
      </c>
      <c r="F22" s="17">
        <f t="shared" si="0"/>
        <v>10241084.4374</v>
      </c>
      <c r="G22" s="18"/>
      <c r="H22" s="18"/>
      <c r="I22" s="19"/>
      <c r="J22" s="19"/>
      <c r="K22" s="19"/>
      <c r="L22" s="19"/>
      <c r="M22" s="18"/>
      <c r="N22" s="18"/>
      <c r="O22" s="19"/>
      <c r="P22" s="19"/>
      <c r="Q22" s="19"/>
    </row>
    <row r="23" ht="18.75" spans="1:17">
      <c r="A23" s="14">
        <v>18</v>
      </c>
      <c r="B23" s="15" t="s">
        <v>85</v>
      </c>
      <c r="C23" s="15" t="s">
        <v>163</v>
      </c>
      <c r="D23" s="16">
        <v>8561636.9157</v>
      </c>
      <c r="E23" s="16">
        <v>1940929.347</v>
      </c>
      <c r="F23" s="17">
        <f t="shared" si="0"/>
        <v>10502566.2627</v>
      </c>
      <c r="G23" s="18"/>
      <c r="H23" s="18"/>
      <c r="I23" s="19"/>
      <c r="J23" s="19"/>
      <c r="K23" s="19"/>
      <c r="L23" s="19"/>
      <c r="M23" s="18"/>
      <c r="N23" s="18"/>
      <c r="O23" s="19"/>
      <c r="P23" s="19"/>
      <c r="Q23" s="19"/>
    </row>
    <row r="24" ht="18.75" spans="1:17">
      <c r="A24" s="14">
        <v>19</v>
      </c>
      <c r="B24" s="15" t="s">
        <v>85</v>
      </c>
      <c r="C24" s="15" t="s">
        <v>165</v>
      </c>
      <c r="D24" s="16">
        <v>10459301.3822</v>
      </c>
      <c r="E24" s="16">
        <v>2371131.2687</v>
      </c>
      <c r="F24" s="17">
        <f t="shared" si="0"/>
        <v>12830432.6509</v>
      </c>
      <c r="G24" s="18"/>
      <c r="H24" s="18"/>
      <c r="I24" s="19"/>
      <c r="J24" s="19"/>
      <c r="K24" s="19"/>
      <c r="L24" s="19"/>
      <c r="M24" s="18"/>
      <c r="N24" s="18"/>
      <c r="O24" s="19"/>
      <c r="P24" s="19"/>
      <c r="Q24" s="19"/>
    </row>
    <row r="25" ht="18.75" spans="1:17">
      <c r="A25" s="14">
        <v>20</v>
      </c>
      <c r="B25" s="15" t="s">
        <v>85</v>
      </c>
      <c r="C25" s="15" t="s">
        <v>167</v>
      </c>
      <c r="D25" s="16">
        <v>8906098.1233</v>
      </c>
      <c r="E25" s="16">
        <v>2019018.9546</v>
      </c>
      <c r="F25" s="17">
        <f t="shared" si="0"/>
        <v>10925117.0779</v>
      </c>
      <c r="G25" s="18"/>
      <c r="H25" s="18"/>
      <c r="I25" s="19"/>
      <c r="J25" s="19"/>
      <c r="K25" s="19"/>
      <c r="L25" s="19"/>
      <c r="M25" s="18"/>
      <c r="N25" s="18"/>
      <c r="O25" s="19"/>
      <c r="P25" s="19"/>
      <c r="Q25" s="19"/>
    </row>
    <row r="26" ht="18.75" spans="1:17">
      <c r="A26" s="14">
        <v>21</v>
      </c>
      <c r="B26" s="15" t="s">
        <v>85</v>
      </c>
      <c r="C26" s="15" t="s">
        <v>169</v>
      </c>
      <c r="D26" s="16">
        <v>7797417.2312</v>
      </c>
      <c r="E26" s="16">
        <v>1767680.1859</v>
      </c>
      <c r="F26" s="17">
        <f t="shared" si="0"/>
        <v>9565097.4171</v>
      </c>
      <c r="G26" s="18"/>
      <c r="H26" s="18"/>
      <c r="I26" s="19"/>
      <c r="J26" s="19"/>
      <c r="K26" s="19"/>
      <c r="L26" s="19"/>
      <c r="M26" s="18"/>
      <c r="N26" s="18"/>
      <c r="O26" s="19"/>
      <c r="P26" s="19"/>
      <c r="Q26" s="19"/>
    </row>
    <row r="27" ht="18.75" spans="1:17">
      <c r="A27" s="14">
        <v>22</v>
      </c>
      <c r="B27" s="15" t="s">
        <v>85</v>
      </c>
      <c r="C27" s="15" t="s">
        <v>171</v>
      </c>
      <c r="D27" s="16">
        <v>7715823.7686</v>
      </c>
      <c r="E27" s="16">
        <v>1749182.8883</v>
      </c>
      <c r="F27" s="17">
        <f t="shared" si="0"/>
        <v>9465006.6569</v>
      </c>
      <c r="G27" s="18"/>
      <c r="H27" s="18"/>
      <c r="I27" s="19"/>
      <c r="J27" s="19"/>
      <c r="K27" s="19"/>
      <c r="L27" s="19"/>
      <c r="M27" s="18"/>
      <c r="N27" s="18"/>
      <c r="O27" s="19"/>
      <c r="P27" s="19"/>
      <c r="Q27" s="19"/>
    </row>
    <row r="28" ht="18.75" spans="1:17">
      <c r="A28" s="14">
        <v>23</v>
      </c>
      <c r="B28" s="15" t="s">
        <v>85</v>
      </c>
      <c r="C28" s="15" t="s">
        <v>173</v>
      </c>
      <c r="D28" s="16">
        <v>8249327.4656</v>
      </c>
      <c r="E28" s="16">
        <v>1870128.5664</v>
      </c>
      <c r="F28" s="17">
        <f t="shared" si="0"/>
        <v>10119456.032</v>
      </c>
      <c r="G28" s="18"/>
      <c r="H28" s="18"/>
      <c r="I28" s="19"/>
      <c r="J28" s="19"/>
      <c r="K28" s="19"/>
      <c r="L28" s="19"/>
      <c r="M28" s="18"/>
      <c r="N28" s="18"/>
      <c r="O28" s="19"/>
      <c r="P28" s="19"/>
      <c r="Q28" s="19"/>
    </row>
    <row r="29" ht="18.75" spans="1:17">
      <c r="A29" s="14">
        <v>24</v>
      </c>
      <c r="B29" s="15" t="s">
        <v>85</v>
      </c>
      <c r="C29" s="15" t="s">
        <v>175</v>
      </c>
      <c r="D29" s="16">
        <v>8985495.4733</v>
      </c>
      <c r="E29" s="16">
        <v>2037018.3918</v>
      </c>
      <c r="F29" s="17">
        <f t="shared" si="0"/>
        <v>11022513.8651</v>
      </c>
      <c r="G29" s="18"/>
      <c r="H29" s="18"/>
      <c r="I29" s="19"/>
      <c r="J29" s="19"/>
      <c r="K29" s="19"/>
      <c r="L29" s="19"/>
      <c r="M29" s="18"/>
      <c r="N29" s="18"/>
      <c r="O29" s="19"/>
      <c r="P29" s="19"/>
      <c r="Q29" s="19"/>
    </row>
    <row r="30" ht="18.75" spans="1:17">
      <c r="A30" s="14">
        <v>25</v>
      </c>
      <c r="B30" s="15" t="s">
        <v>85</v>
      </c>
      <c r="C30" s="15" t="s">
        <v>177</v>
      </c>
      <c r="D30" s="16">
        <v>9399577.8289</v>
      </c>
      <c r="E30" s="16">
        <v>2130891.1645</v>
      </c>
      <c r="F30" s="17">
        <f t="shared" si="0"/>
        <v>11530468.9934</v>
      </c>
      <c r="G30" s="18"/>
      <c r="H30" s="18"/>
      <c r="I30" s="19"/>
      <c r="J30" s="19"/>
      <c r="K30" s="19"/>
      <c r="L30" s="19"/>
      <c r="M30" s="18"/>
      <c r="N30" s="18"/>
      <c r="O30" s="19"/>
      <c r="P30" s="19"/>
      <c r="Q30" s="19"/>
    </row>
    <row r="31" ht="18.75" spans="1:17">
      <c r="A31" s="14">
        <v>26</v>
      </c>
      <c r="B31" s="15" t="s">
        <v>85</v>
      </c>
      <c r="C31" s="15" t="s">
        <v>179</v>
      </c>
      <c r="D31" s="16">
        <v>8172465.249</v>
      </c>
      <c r="E31" s="16">
        <v>1852703.8457</v>
      </c>
      <c r="F31" s="17">
        <f t="shared" si="0"/>
        <v>10025169.0947</v>
      </c>
      <c r="G31" s="18"/>
      <c r="H31" s="18"/>
      <c r="I31" s="19"/>
      <c r="J31" s="19"/>
      <c r="K31" s="19"/>
      <c r="L31" s="19"/>
      <c r="M31" s="18"/>
      <c r="N31" s="18"/>
      <c r="O31" s="19"/>
      <c r="P31" s="19"/>
      <c r="Q31" s="19"/>
    </row>
    <row r="32" ht="18.75" spans="1:17">
      <c r="A32" s="14">
        <v>27</v>
      </c>
      <c r="B32" s="15" t="s">
        <v>85</v>
      </c>
      <c r="C32" s="15" t="s">
        <v>181</v>
      </c>
      <c r="D32" s="16">
        <v>7317367.8768</v>
      </c>
      <c r="E32" s="16">
        <v>1658852.6464</v>
      </c>
      <c r="F32" s="17">
        <f t="shared" si="0"/>
        <v>8976220.5232</v>
      </c>
      <c r="G32" s="18"/>
      <c r="H32" s="18"/>
      <c r="I32" s="19"/>
      <c r="J32" s="19"/>
      <c r="K32" s="19"/>
      <c r="L32" s="19"/>
      <c r="M32" s="18"/>
      <c r="N32" s="18"/>
      <c r="O32" s="19"/>
      <c r="P32" s="19"/>
      <c r="Q32" s="19"/>
    </row>
    <row r="33" ht="18.75" spans="1:17">
      <c r="A33" s="14">
        <v>28</v>
      </c>
      <c r="B33" s="15" t="s">
        <v>85</v>
      </c>
      <c r="C33" s="15" t="s">
        <v>183</v>
      </c>
      <c r="D33" s="16">
        <v>7436081.9218</v>
      </c>
      <c r="E33" s="16">
        <v>1685765.2072</v>
      </c>
      <c r="F33" s="17">
        <f t="shared" si="0"/>
        <v>9121847.129</v>
      </c>
      <c r="G33" s="18"/>
      <c r="H33" s="18"/>
      <c r="I33" s="19"/>
      <c r="J33" s="19"/>
      <c r="K33" s="19"/>
      <c r="L33" s="19"/>
      <c r="M33" s="18"/>
      <c r="N33" s="18"/>
      <c r="O33" s="19"/>
      <c r="P33" s="19"/>
      <c r="Q33" s="19"/>
    </row>
    <row r="34" ht="18.75" spans="1:17">
      <c r="A34" s="14">
        <v>29</v>
      </c>
      <c r="B34" s="15" t="s">
        <v>85</v>
      </c>
      <c r="C34" s="15" t="s">
        <v>185</v>
      </c>
      <c r="D34" s="16">
        <v>7280402.9106</v>
      </c>
      <c r="E34" s="16">
        <v>1650472.6615</v>
      </c>
      <c r="F34" s="17">
        <f t="shared" si="0"/>
        <v>8930875.5721</v>
      </c>
      <c r="G34" s="18"/>
      <c r="H34" s="18"/>
      <c r="I34" s="19"/>
      <c r="J34" s="19"/>
      <c r="K34" s="19"/>
      <c r="L34" s="19"/>
      <c r="M34" s="18"/>
      <c r="N34" s="18"/>
      <c r="O34" s="19"/>
      <c r="P34" s="19"/>
      <c r="Q34" s="19"/>
    </row>
    <row r="35" ht="18.75" spans="1:17">
      <c r="A35" s="14">
        <v>30</v>
      </c>
      <c r="B35" s="15" t="s">
        <v>85</v>
      </c>
      <c r="C35" s="15" t="s">
        <v>187</v>
      </c>
      <c r="D35" s="16">
        <v>8441783.6946</v>
      </c>
      <c r="E35" s="16">
        <v>1913758.5342</v>
      </c>
      <c r="F35" s="17">
        <f t="shared" si="0"/>
        <v>10355542.2288</v>
      </c>
      <c r="G35" s="18"/>
      <c r="H35" s="18"/>
      <c r="I35" s="19"/>
      <c r="J35" s="19"/>
      <c r="K35" s="19"/>
      <c r="L35" s="19"/>
      <c r="M35" s="18"/>
      <c r="N35" s="18"/>
      <c r="O35" s="19"/>
      <c r="P35" s="19"/>
      <c r="Q35" s="19"/>
    </row>
    <row r="36" ht="18.75" spans="1:17">
      <c r="A36" s="14">
        <v>31</v>
      </c>
      <c r="B36" s="15" t="s">
        <v>85</v>
      </c>
      <c r="C36" s="15" t="s">
        <v>189</v>
      </c>
      <c r="D36" s="16">
        <v>8183809.3419</v>
      </c>
      <c r="E36" s="16">
        <v>1855275.5599</v>
      </c>
      <c r="F36" s="17">
        <f t="shared" si="0"/>
        <v>10039084.9018</v>
      </c>
      <c r="G36" s="18"/>
      <c r="H36" s="18"/>
      <c r="I36" s="19"/>
      <c r="J36" s="19"/>
      <c r="K36" s="19"/>
      <c r="L36" s="19"/>
      <c r="M36" s="18"/>
      <c r="N36" s="18"/>
      <c r="O36" s="19"/>
      <c r="P36" s="19"/>
      <c r="Q36" s="19"/>
    </row>
    <row r="37" ht="18.75" spans="1:17">
      <c r="A37" s="14">
        <v>32</v>
      </c>
      <c r="B37" s="15" t="s">
        <v>85</v>
      </c>
      <c r="C37" s="15" t="s">
        <v>191</v>
      </c>
      <c r="D37" s="16">
        <v>7809323.2114</v>
      </c>
      <c r="E37" s="16">
        <v>1770379.2803</v>
      </c>
      <c r="F37" s="17">
        <f t="shared" si="0"/>
        <v>9579702.4917</v>
      </c>
      <c r="G37" s="18"/>
      <c r="H37" s="18"/>
      <c r="I37" s="19"/>
      <c r="J37" s="19"/>
      <c r="K37" s="19"/>
      <c r="L37" s="19"/>
      <c r="M37" s="18"/>
      <c r="N37" s="18"/>
      <c r="O37" s="19"/>
      <c r="P37" s="19"/>
      <c r="Q37" s="19"/>
    </row>
    <row r="38" ht="18.75" spans="1:17">
      <c r="A38" s="14">
        <v>33</v>
      </c>
      <c r="B38" s="15" t="s">
        <v>85</v>
      </c>
      <c r="C38" s="15" t="s">
        <v>193</v>
      </c>
      <c r="D38" s="16">
        <v>7275360.5576</v>
      </c>
      <c r="E38" s="16">
        <v>1649329.5564</v>
      </c>
      <c r="F38" s="17">
        <f t="shared" si="0"/>
        <v>8924690.114</v>
      </c>
      <c r="G38" s="18"/>
      <c r="H38" s="18"/>
      <c r="I38" s="19"/>
      <c r="J38" s="19"/>
      <c r="K38" s="19"/>
      <c r="L38" s="19"/>
      <c r="M38" s="18"/>
      <c r="N38" s="18"/>
      <c r="O38" s="19"/>
      <c r="P38" s="19"/>
      <c r="Q38" s="19"/>
    </row>
    <row r="39" ht="18.75" spans="1:17">
      <c r="A39" s="14">
        <v>34</v>
      </c>
      <c r="B39" s="15" t="s">
        <v>85</v>
      </c>
      <c r="C39" s="15" t="s">
        <v>195</v>
      </c>
      <c r="D39" s="16">
        <v>6914189.9396</v>
      </c>
      <c r="E39" s="16">
        <v>1567451.9133</v>
      </c>
      <c r="F39" s="17">
        <f t="shared" si="0"/>
        <v>8481641.8529</v>
      </c>
      <c r="G39" s="18"/>
      <c r="H39" s="18"/>
      <c r="I39" s="19"/>
      <c r="J39" s="19"/>
      <c r="K39" s="19"/>
      <c r="L39" s="19"/>
      <c r="M39" s="18"/>
      <c r="N39" s="18"/>
      <c r="O39" s="19"/>
      <c r="P39" s="19"/>
      <c r="Q39" s="19"/>
    </row>
    <row r="40" ht="18.75" spans="1:17">
      <c r="A40" s="14">
        <v>35</v>
      </c>
      <c r="B40" s="15" t="s">
        <v>85</v>
      </c>
      <c r="C40" s="15" t="s">
        <v>197</v>
      </c>
      <c r="D40" s="16">
        <v>7832638.9405</v>
      </c>
      <c r="E40" s="16">
        <v>1775664.9732</v>
      </c>
      <c r="F40" s="17">
        <f t="shared" si="0"/>
        <v>9608303.9137</v>
      </c>
      <c r="G40" s="18"/>
      <c r="H40" s="18"/>
      <c r="I40" s="19"/>
      <c r="J40" s="19"/>
      <c r="K40" s="19"/>
      <c r="L40" s="19"/>
      <c r="M40" s="18"/>
      <c r="N40" s="18"/>
      <c r="O40" s="19"/>
      <c r="P40" s="19"/>
      <c r="Q40" s="19"/>
    </row>
    <row r="41" ht="18.75" spans="1:17">
      <c r="A41" s="14">
        <v>36</v>
      </c>
      <c r="B41" s="15" t="s">
        <v>85</v>
      </c>
      <c r="C41" s="15" t="s">
        <v>199</v>
      </c>
      <c r="D41" s="16">
        <v>9859082.8977</v>
      </c>
      <c r="E41" s="16">
        <v>2235061.2995</v>
      </c>
      <c r="F41" s="17">
        <f t="shared" si="0"/>
        <v>12094144.1972</v>
      </c>
      <c r="G41" s="18"/>
      <c r="H41" s="18"/>
      <c r="I41" s="19"/>
      <c r="J41" s="19"/>
      <c r="K41" s="19"/>
      <c r="L41" s="19"/>
      <c r="M41" s="18"/>
      <c r="N41" s="18"/>
      <c r="O41" s="19"/>
      <c r="P41" s="19"/>
      <c r="Q41" s="19"/>
    </row>
    <row r="42" ht="18.75" spans="1:17">
      <c r="A42" s="14">
        <v>37</v>
      </c>
      <c r="B42" s="15" t="s">
        <v>85</v>
      </c>
      <c r="C42" s="15" t="s">
        <v>201</v>
      </c>
      <c r="D42" s="16">
        <v>8447073.5489</v>
      </c>
      <c r="E42" s="16">
        <v>1914957.748</v>
      </c>
      <c r="F42" s="17">
        <f t="shared" si="0"/>
        <v>10362031.2969</v>
      </c>
      <c r="G42" s="18"/>
      <c r="H42" s="18"/>
      <c r="I42" s="19"/>
      <c r="J42" s="19"/>
      <c r="K42" s="19"/>
      <c r="L42" s="19"/>
      <c r="M42" s="18"/>
      <c r="N42" s="18"/>
      <c r="O42" s="19"/>
      <c r="P42" s="19"/>
      <c r="Q42" s="19"/>
    </row>
    <row r="43" ht="18.75" spans="1:17">
      <c r="A43" s="14">
        <v>38</v>
      </c>
      <c r="B43" s="15" t="s">
        <v>85</v>
      </c>
      <c r="C43" s="15" t="s">
        <v>203</v>
      </c>
      <c r="D43" s="16">
        <v>8185851.5656</v>
      </c>
      <c r="E43" s="16">
        <v>1855738.5335</v>
      </c>
      <c r="F43" s="17">
        <f t="shared" si="0"/>
        <v>10041590.0991</v>
      </c>
      <c r="G43" s="18"/>
      <c r="H43" s="18"/>
      <c r="I43" s="19"/>
      <c r="J43" s="19"/>
      <c r="K43" s="19"/>
      <c r="L43" s="19"/>
      <c r="M43" s="18"/>
      <c r="N43" s="18"/>
      <c r="O43" s="19"/>
      <c r="P43" s="19"/>
      <c r="Q43" s="19"/>
    </row>
    <row r="44" ht="37.5" spans="1:17">
      <c r="A44" s="14">
        <v>39</v>
      </c>
      <c r="B44" s="15" t="s">
        <v>86</v>
      </c>
      <c r="C44" s="15" t="s">
        <v>208</v>
      </c>
      <c r="D44" s="16">
        <v>7860352.6585</v>
      </c>
      <c r="E44" s="16">
        <v>1781947.6933</v>
      </c>
      <c r="F44" s="17">
        <f t="shared" si="0"/>
        <v>9642300.3518</v>
      </c>
      <c r="G44" s="18"/>
      <c r="H44" s="18"/>
      <c r="I44" s="19"/>
      <c r="J44" s="19"/>
      <c r="K44" s="19"/>
      <c r="L44" s="19"/>
      <c r="M44" s="18"/>
      <c r="N44" s="18"/>
      <c r="O44" s="19"/>
      <c r="P44" s="19"/>
      <c r="Q44" s="19"/>
    </row>
    <row r="45" ht="37.5" spans="1:17">
      <c r="A45" s="14">
        <v>40</v>
      </c>
      <c r="B45" s="15" t="s">
        <v>86</v>
      </c>
      <c r="C45" s="15" t="s">
        <v>209</v>
      </c>
      <c r="D45" s="16">
        <v>6137351.4044</v>
      </c>
      <c r="E45" s="16">
        <v>1391342.0496</v>
      </c>
      <c r="F45" s="17">
        <f t="shared" si="0"/>
        <v>7528693.454</v>
      </c>
      <c r="G45" s="18"/>
      <c r="H45" s="18"/>
      <c r="I45" s="19"/>
      <c r="J45" s="19"/>
      <c r="K45" s="19"/>
      <c r="L45" s="19"/>
      <c r="M45" s="18"/>
      <c r="N45" s="18"/>
      <c r="O45" s="19"/>
      <c r="P45" s="19"/>
      <c r="Q45" s="19"/>
    </row>
    <row r="46" ht="37.5" spans="1:17">
      <c r="A46" s="14">
        <v>41</v>
      </c>
      <c r="B46" s="15" t="s">
        <v>86</v>
      </c>
      <c r="C46" s="15" t="s">
        <v>211</v>
      </c>
      <c r="D46" s="16">
        <v>8103042.5434</v>
      </c>
      <c r="E46" s="16">
        <v>1836965.6676</v>
      </c>
      <c r="F46" s="17">
        <f t="shared" si="0"/>
        <v>9940008.211</v>
      </c>
      <c r="G46" s="18"/>
      <c r="H46" s="18"/>
      <c r="I46" s="19"/>
      <c r="J46" s="19"/>
      <c r="K46" s="19"/>
      <c r="L46" s="19"/>
      <c r="M46" s="18"/>
      <c r="N46" s="18"/>
      <c r="O46" s="19"/>
      <c r="P46" s="19"/>
      <c r="Q46" s="19"/>
    </row>
    <row r="47" ht="37.5" spans="1:17">
      <c r="A47" s="14">
        <v>42</v>
      </c>
      <c r="B47" s="15" t="s">
        <v>86</v>
      </c>
      <c r="C47" s="15" t="s">
        <v>213</v>
      </c>
      <c r="D47" s="16">
        <v>6211902.4789</v>
      </c>
      <c r="E47" s="16">
        <v>1408242.8326</v>
      </c>
      <c r="F47" s="17">
        <f t="shared" si="0"/>
        <v>7620145.3115</v>
      </c>
      <c r="G47" s="18"/>
      <c r="H47" s="18"/>
      <c r="I47" s="19"/>
      <c r="J47" s="19"/>
      <c r="K47" s="19"/>
      <c r="L47" s="19"/>
      <c r="M47" s="18"/>
      <c r="N47" s="18"/>
      <c r="O47" s="19"/>
      <c r="P47" s="19"/>
      <c r="Q47" s="19"/>
    </row>
    <row r="48" ht="37.5" spans="1:17">
      <c r="A48" s="14">
        <v>43</v>
      </c>
      <c r="B48" s="15" t="s">
        <v>86</v>
      </c>
      <c r="C48" s="15" t="s">
        <v>215</v>
      </c>
      <c r="D48" s="16">
        <v>8347776.9046</v>
      </c>
      <c r="E48" s="16">
        <v>1892447.1262</v>
      </c>
      <c r="F48" s="17">
        <f t="shared" si="0"/>
        <v>10240224.0308</v>
      </c>
      <c r="G48" s="18"/>
      <c r="H48" s="18"/>
      <c r="I48" s="19"/>
      <c r="J48" s="19"/>
      <c r="K48" s="19"/>
      <c r="L48" s="19"/>
      <c r="M48" s="18"/>
      <c r="N48" s="18"/>
      <c r="O48" s="19"/>
      <c r="P48" s="19"/>
      <c r="Q48" s="19"/>
    </row>
    <row r="49" ht="37.5" spans="1:17">
      <c r="A49" s="14">
        <v>44</v>
      </c>
      <c r="B49" s="15" t="s">
        <v>86</v>
      </c>
      <c r="C49" s="15" t="s">
        <v>217</v>
      </c>
      <c r="D49" s="16">
        <v>7276027.9241</v>
      </c>
      <c r="E49" s="16">
        <v>1649480.8489</v>
      </c>
      <c r="F49" s="17">
        <f t="shared" si="0"/>
        <v>8925508.773</v>
      </c>
      <c r="G49" s="18"/>
      <c r="H49" s="18"/>
      <c r="I49" s="19"/>
      <c r="J49" s="19"/>
      <c r="K49" s="19"/>
      <c r="L49" s="19"/>
      <c r="M49" s="18"/>
      <c r="N49" s="18"/>
      <c r="O49" s="19"/>
      <c r="P49" s="19"/>
      <c r="Q49" s="19"/>
    </row>
    <row r="50" ht="37.5" spans="1:17">
      <c r="A50" s="14">
        <v>45</v>
      </c>
      <c r="B50" s="15" t="s">
        <v>86</v>
      </c>
      <c r="C50" s="15" t="s">
        <v>219</v>
      </c>
      <c r="D50" s="16">
        <v>8252282.8951</v>
      </c>
      <c r="E50" s="16">
        <v>1870798.5644</v>
      </c>
      <c r="F50" s="17">
        <f t="shared" si="0"/>
        <v>10123081.4595</v>
      </c>
      <c r="G50" s="18"/>
      <c r="H50" s="18"/>
      <c r="I50" s="19"/>
      <c r="J50" s="19"/>
      <c r="K50" s="19"/>
      <c r="L50" s="19"/>
      <c r="M50" s="18"/>
      <c r="N50" s="18"/>
      <c r="O50" s="19"/>
      <c r="P50" s="19"/>
      <c r="Q50" s="19"/>
    </row>
    <row r="51" ht="37.5" spans="1:17">
      <c r="A51" s="14">
        <v>46</v>
      </c>
      <c r="B51" s="15" t="s">
        <v>86</v>
      </c>
      <c r="C51" s="15" t="s">
        <v>221</v>
      </c>
      <c r="D51" s="16">
        <v>6612133.8985</v>
      </c>
      <c r="E51" s="16">
        <v>1498975.588</v>
      </c>
      <c r="F51" s="17">
        <f t="shared" si="0"/>
        <v>8111109.4865</v>
      </c>
      <c r="G51" s="18"/>
      <c r="H51" s="18"/>
      <c r="I51" s="19"/>
      <c r="J51" s="19"/>
      <c r="K51" s="19"/>
      <c r="L51" s="19"/>
      <c r="M51" s="18"/>
      <c r="N51" s="18"/>
      <c r="O51" s="19"/>
      <c r="P51" s="19"/>
      <c r="Q51" s="19"/>
    </row>
    <row r="52" ht="37.5" spans="1:17">
      <c r="A52" s="14">
        <v>47</v>
      </c>
      <c r="B52" s="15" t="s">
        <v>86</v>
      </c>
      <c r="C52" s="15" t="s">
        <v>223</v>
      </c>
      <c r="D52" s="16">
        <v>7673610.1739</v>
      </c>
      <c r="E52" s="16">
        <v>1739613.0355</v>
      </c>
      <c r="F52" s="17">
        <f t="shared" si="0"/>
        <v>9413223.2094</v>
      </c>
      <c r="G52" s="18"/>
      <c r="H52" s="18"/>
      <c r="I52" s="19"/>
      <c r="J52" s="19"/>
      <c r="K52" s="19"/>
      <c r="L52" s="19"/>
      <c r="M52" s="18"/>
      <c r="N52" s="18"/>
      <c r="O52" s="19"/>
      <c r="P52" s="19"/>
      <c r="Q52" s="19"/>
    </row>
    <row r="53" ht="37.5" spans="1:17">
      <c r="A53" s="14">
        <v>48</v>
      </c>
      <c r="B53" s="15" t="s">
        <v>86</v>
      </c>
      <c r="C53" s="15" t="s">
        <v>225</v>
      </c>
      <c r="D53" s="16">
        <v>8348532.6205</v>
      </c>
      <c r="E53" s="16">
        <v>1892618.4475</v>
      </c>
      <c r="F53" s="17">
        <f t="shared" si="0"/>
        <v>10241151.068</v>
      </c>
      <c r="G53" s="18"/>
      <c r="H53" s="18"/>
      <c r="I53" s="19"/>
      <c r="J53" s="19"/>
      <c r="K53" s="19"/>
      <c r="L53" s="19"/>
      <c r="M53" s="18"/>
      <c r="N53" s="18"/>
      <c r="O53" s="19"/>
      <c r="P53" s="19"/>
      <c r="Q53" s="19"/>
    </row>
    <row r="54" ht="37.5" spans="1:17">
      <c r="A54" s="14">
        <v>49</v>
      </c>
      <c r="B54" s="15" t="s">
        <v>86</v>
      </c>
      <c r="C54" s="15" t="s">
        <v>227</v>
      </c>
      <c r="D54" s="16">
        <v>6425261.8812</v>
      </c>
      <c r="E54" s="16">
        <v>1456611.5651</v>
      </c>
      <c r="F54" s="17">
        <f t="shared" si="0"/>
        <v>7881873.4463</v>
      </c>
      <c r="G54" s="18"/>
      <c r="H54" s="18"/>
      <c r="I54" s="19"/>
      <c r="J54" s="19"/>
      <c r="K54" s="19"/>
      <c r="L54" s="19"/>
      <c r="M54" s="18"/>
      <c r="N54" s="18"/>
      <c r="O54" s="19"/>
      <c r="P54" s="19"/>
      <c r="Q54" s="19"/>
    </row>
    <row r="55" ht="37.5" spans="1:17">
      <c r="A55" s="14">
        <v>50</v>
      </c>
      <c r="B55" s="15" t="s">
        <v>86</v>
      </c>
      <c r="C55" s="15" t="s">
        <v>229</v>
      </c>
      <c r="D55" s="16">
        <v>7599930.2274</v>
      </c>
      <c r="E55" s="16">
        <v>1722909.7378</v>
      </c>
      <c r="F55" s="17">
        <f t="shared" si="0"/>
        <v>9322839.9652</v>
      </c>
      <c r="G55" s="18"/>
      <c r="H55" s="18"/>
      <c r="I55" s="19"/>
      <c r="J55" s="19"/>
      <c r="K55" s="19"/>
      <c r="L55" s="19"/>
      <c r="M55" s="18"/>
      <c r="N55" s="18"/>
      <c r="O55" s="19"/>
      <c r="P55" s="19"/>
      <c r="Q55" s="19"/>
    </row>
    <row r="56" ht="37.5" spans="1:17">
      <c r="A56" s="14">
        <v>51</v>
      </c>
      <c r="B56" s="15" t="s">
        <v>86</v>
      </c>
      <c r="C56" s="15" t="s">
        <v>231</v>
      </c>
      <c r="D56" s="16">
        <v>7602072.9754</v>
      </c>
      <c r="E56" s="16">
        <v>1723395.5004</v>
      </c>
      <c r="F56" s="17">
        <f t="shared" si="0"/>
        <v>9325468.4758</v>
      </c>
      <c r="G56" s="18"/>
      <c r="H56" s="18"/>
      <c r="I56" s="19"/>
      <c r="J56" s="19"/>
      <c r="K56" s="19"/>
      <c r="L56" s="19"/>
      <c r="M56" s="18"/>
      <c r="N56" s="18"/>
      <c r="O56" s="19"/>
      <c r="P56" s="19"/>
      <c r="Q56" s="19"/>
    </row>
    <row r="57" ht="37.5" spans="1:17">
      <c r="A57" s="14">
        <v>52</v>
      </c>
      <c r="B57" s="15" t="s">
        <v>86</v>
      </c>
      <c r="C57" s="15" t="s">
        <v>233</v>
      </c>
      <c r="D57" s="16">
        <v>7840407.3839</v>
      </c>
      <c r="E57" s="16">
        <v>1777426.085</v>
      </c>
      <c r="F57" s="17">
        <f t="shared" si="0"/>
        <v>9617833.4689</v>
      </c>
      <c r="G57" s="18"/>
      <c r="H57" s="18"/>
      <c r="I57" s="19"/>
      <c r="J57" s="19"/>
      <c r="K57" s="19"/>
      <c r="L57" s="19"/>
      <c r="M57" s="18"/>
      <c r="N57" s="18"/>
      <c r="O57" s="19"/>
      <c r="P57" s="19"/>
      <c r="Q57" s="19"/>
    </row>
    <row r="58" ht="37.5" spans="1:17">
      <c r="A58" s="14">
        <v>53</v>
      </c>
      <c r="B58" s="15" t="s">
        <v>86</v>
      </c>
      <c r="C58" s="15" t="s">
        <v>235</v>
      </c>
      <c r="D58" s="16">
        <v>7162980.4963</v>
      </c>
      <c r="E58" s="16">
        <v>1623852.9144</v>
      </c>
      <c r="F58" s="17">
        <f t="shared" si="0"/>
        <v>8786833.4107</v>
      </c>
      <c r="G58" s="18"/>
      <c r="H58" s="18"/>
      <c r="I58" s="19"/>
      <c r="J58" s="19"/>
      <c r="K58" s="19"/>
      <c r="L58" s="19"/>
      <c r="M58" s="18"/>
      <c r="N58" s="18"/>
      <c r="O58" s="19"/>
      <c r="P58" s="19"/>
      <c r="Q58" s="19"/>
    </row>
    <row r="59" ht="37.5" spans="1:17">
      <c r="A59" s="14">
        <v>54</v>
      </c>
      <c r="B59" s="15" t="s">
        <v>86</v>
      </c>
      <c r="C59" s="15" t="s">
        <v>237</v>
      </c>
      <c r="D59" s="16">
        <v>7313763.9276</v>
      </c>
      <c r="E59" s="16">
        <v>1658035.6285</v>
      </c>
      <c r="F59" s="17">
        <f t="shared" si="0"/>
        <v>8971799.5561</v>
      </c>
      <c r="G59" s="18"/>
      <c r="H59" s="18"/>
      <c r="I59" s="19"/>
      <c r="J59" s="19"/>
      <c r="K59" s="19"/>
      <c r="L59" s="19"/>
      <c r="M59" s="18"/>
      <c r="N59" s="18"/>
      <c r="O59" s="19"/>
      <c r="P59" s="19"/>
      <c r="Q59" s="19"/>
    </row>
    <row r="60" ht="37.5" spans="1:17">
      <c r="A60" s="14">
        <v>55</v>
      </c>
      <c r="B60" s="15" t="s">
        <v>86</v>
      </c>
      <c r="C60" s="15" t="s">
        <v>239</v>
      </c>
      <c r="D60" s="16">
        <v>6826963.8765</v>
      </c>
      <c r="E60" s="16">
        <v>1547677.701</v>
      </c>
      <c r="F60" s="17">
        <f t="shared" si="0"/>
        <v>8374641.5775</v>
      </c>
      <c r="G60" s="18"/>
      <c r="H60" s="18"/>
      <c r="I60" s="19"/>
      <c r="J60" s="19"/>
      <c r="K60" s="19"/>
      <c r="L60" s="19"/>
      <c r="M60" s="18"/>
      <c r="N60" s="18"/>
      <c r="O60" s="19"/>
      <c r="P60" s="19"/>
      <c r="Q60" s="19"/>
    </row>
    <row r="61" ht="37.5" spans="1:17">
      <c r="A61" s="14">
        <v>56</v>
      </c>
      <c r="B61" s="15" t="s">
        <v>86</v>
      </c>
      <c r="C61" s="15" t="s">
        <v>241</v>
      </c>
      <c r="D61" s="16">
        <v>8481851.3166</v>
      </c>
      <c r="E61" s="16">
        <v>1922841.8934</v>
      </c>
      <c r="F61" s="17">
        <f t="shared" si="0"/>
        <v>10404693.21</v>
      </c>
      <c r="G61" s="18"/>
      <c r="H61" s="18"/>
      <c r="I61" s="19"/>
      <c r="J61" s="19"/>
      <c r="K61" s="19"/>
      <c r="L61" s="19"/>
      <c r="M61" s="18"/>
      <c r="N61" s="18"/>
      <c r="O61" s="19"/>
      <c r="P61" s="19"/>
      <c r="Q61" s="19"/>
    </row>
    <row r="62" ht="37.5" spans="1:17">
      <c r="A62" s="14">
        <v>57</v>
      </c>
      <c r="B62" s="15" t="s">
        <v>86</v>
      </c>
      <c r="C62" s="15" t="s">
        <v>243</v>
      </c>
      <c r="D62" s="16">
        <v>7077476.93</v>
      </c>
      <c r="E62" s="16">
        <v>1604469.1934</v>
      </c>
      <c r="F62" s="17">
        <f t="shared" si="0"/>
        <v>8681946.1234</v>
      </c>
      <c r="G62" s="18"/>
      <c r="H62" s="18"/>
      <c r="I62" s="19"/>
      <c r="J62" s="19"/>
      <c r="K62" s="19"/>
      <c r="L62" s="19"/>
      <c r="M62" s="18"/>
      <c r="N62" s="18"/>
      <c r="O62" s="19"/>
      <c r="P62" s="19"/>
      <c r="Q62" s="19"/>
    </row>
    <row r="63" ht="37.5" spans="1:17">
      <c r="A63" s="14">
        <v>58</v>
      </c>
      <c r="B63" s="15" t="s">
        <v>86</v>
      </c>
      <c r="C63" s="15" t="s">
        <v>245</v>
      </c>
      <c r="D63" s="16">
        <v>7446685.7761</v>
      </c>
      <c r="E63" s="16">
        <v>1688169.1087</v>
      </c>
      <c r="F63" s="17">
        <f t="shared" si="0"/>
        <v>9134854.8848</v>
      </c>
      <c r="G63" s="18"/>
      <c r="H63" s="18"/>
      <c r="I63" s="19"/>
      <c r="J63" s="19"/>
      <c r="K63" s="19"/>
      <c r="L63" s="19"/>
      <c r="M63" s="18"/>
      <c r="N63" s="18"/>
      <c r="O63" s="19"/>
      <c r="P63" s="19"/>
      <c r="Q63" s="19"/>
    </row>
    <row r="64" ht="37.5" spans="1:17">
      <c r="A64" s="14">
        <v>59</v>
      </c>
      <c r="B64" s="15" t="s">
        <v>86</v>
      </c>
      <c r="C64" s="15" t="s">
        <v>247</v>
      </c>
      <c r="D64" s="16">
        <v>7745634.7929</v>
      </c>
      <c r="E64" s="16">
        <v>1755941.0693</v>
      </c>
      <c r="F64" s="17">
        <f t="shared" si="0"/>
        <v>9501575.8622</v>
      </c>
      <c r="G64" s="18"/>
      <c r="H64" s="18"/>
      <c r="I64" s="19"/>
      <c r="J64" s="19"/>
      <c r="K64" s="19"/>
      <c r="L64" s="19"/>
      <c r="M64" s="18"/>
      <c r="N64" s="18"/>
      <c r="O64" s="19"/>
      <c r="P64" s="19"/>
      <c r="Q64" s="19"/>
    </row>
    <row r="65" ht="37.5" spans="1:17">
      <c r="A65" s="14">
        <v>60</v>
      </c>
      <c r="B65" s="15" t="s">
        <v>86</v>
      </c>
      <c r="C65" s="15" t="s">
        <v>249</v>
      </c>
      <c r="D65" s="16">
        <v>6657575.8321</v>
      </c>
      <c r="E65" s="16">
        <v>1509277.3076</v>
      </c>
      <c r="F65" s="17">
        <f t="shared" si="0"/>
        <v>8166853.1397</v>
      </c>
      <c r="G65" s="18"/>
      <c r="H65" s="18"/>
      <c r="I65" s="19"/>
      <c r="J65" s="19"/>
      <c r="K65" s="19"/>
      <c r="L65" s="19"/>
      <c r="M65" s="18"/>
      <c r="N65" s="18"/>
      <c r="O65" s="19"/>
      <c r="P65" s="19"/>
      <c r="Q65" s="19"/>
    </row>
    <row r="66" ht="37.5" spans="1:17">
      <c r="A66" s="14">
        <v>61</v>
      </c>
      <c r="B66" s="15" t="s">
        <v>86</v>
      </c>
      <c r="C66" s="15" t="s">
        <v>251</v>
      </c>
      <c r="D66" s="16">
        <v>6951804.2827</v>
      </c>
      <c r="E66" s="16">
        <v>1575979.1124</v>
      </c>
      <c r="F66" s="17">
        <f t="shared" si="0"/>
        <v>8527783.3951</v>
      </c>
      <c r="G66" s="18"/>
      <c r="H66" s="18"/>
      <c r="I66" s="19"/>
      <c r="J66" s="19"/>
      <c r="K66" s="19"/>
      <c r="L66" s="19"/>
      <c r="M66" s="18"/>
      <c r="N66" s="18"/>
      <c r="O66" s="19"/>
      <c r="P66" s="19"/>
      <c r="Q66" s="19"/>
    </row>
    <row r="67" ht="37.5" spans="1:17">
      <c r="A67" s="14">
        <v>62</v>
      </c>
      <c r="B67" s="15" t="s">
        <v>86</v>
      </c>
      <c r="C67" s="15" t="s">
        <v>253</v>
      </c>
      <c r="D67" s="16">
        <v>7120602.7483</v>
      </c>
      <c r="E67" s="16">
        <v>1614245.8479</v>
      </c>
      <c r="F67" s="17">
        <f t="shared" si="0"/>
        <v>8734848.5962</v>
      </c>
      <c r="G67" s="18"/>
      <c r="H67" s="18"/>
      <c r="I67" s="19"/>
      <c r="J67" s="19"/>
      <c r="K67" s="19"/>
      <c r="L67" s="19"/>
      <c r="M67" s="18"/>
      <c r="N67" s="18"/>
      <c r="O67" s="19"/>
      <c r="P67" s="19"/>
      <c r="Q67" s="19"/>
    </row>
    <row r="68" ht="37.5" spans="1:17">
      <c r="A68" s="14">
        <v>63</v>
      </c>
      <c r="B68" s="15" t="s">
        <v>86</v>
      </c>
      <c r="C68" s="15" t="s">
        <v>255</v>
      </c>
      <c r="D68" s="16">
        <v>8389647.4372</v>
      </c>
      <c r="E68" s="16">
        <v>1901939.2065</v>
      </c>
      <c r="F68" s="17">
        <f t="shared" si="0"/>
        <v>10291586.6437</v>
      </c>
      <c r="G68" s="18"/>
      <c r="H68" s="18"/>
      <c r="I68" s="19"/>
      <c r="J68" s="19"/>
      <c r="K68" s="19"/>
      <c r="L68" s="19"/>
      <c r="M68" s="18"/>
      <c r="N68" s="18"/>
      <c r="O68" s="19"/>
      <c r="P68" s="19"/>
      <c r="Q68" s="19"/>
    </row>
    <row r="69" ht="37.5" spans="1:17">
      <c r="A69" s="14">
        <v>64</v>
      </c>
      <c r="B69" s="15" t="s">
        <v>86</v>
      </c>
      <c r="C69" s="15" t="s">
        <v>257</v>
      </c>
      <c r="D69" s="16">
        <v>6249504.6558</v>
      </c>
      <c r="E69" s="16">
        <v>1416767.2736</v>
      </c>
      <c r="F69" s="17">
        <f t="shared" si="0"/>
        <v>7666271.9294</v>
      </c>
      <c r="G69" s="18"/>
      <c r="H69" s="18"/>
      <c r="I69" s="19"/>
      <c r="J69" s="19"/>
      <c r="K69" s="19"/>
      <c r="L69" s="19"/>
      <c r="M69" s="18"/>
      <c r="N69" s="18"/>
      <c r="O69" s="19"/>
      <c r="P69" s="19"/>
      <c r="Q69" s="19"/>
    </row>
    <row r="70" ht="37.5" spans="1:17">
      <c r="A70" s="14">
        <v>65</v>
      </c>
      <c r="B70" s="15" t="s">
        <v>86</v>
      </c>
      <c r="C70" s="15" t="s">
        <v>259</v>
      </c>
      <c r="D70" s="16">
        <v>7668193.2484</v>
      </c>
      <c r="E70" s="16">
        <v>1738385.0146</v>
      </c>
      <c r="F70" s="17">
        <f t="shared" si="0"/>
        <v>9406578.263</v>
      </c>
      <c r="G70" s="18"/>
      <c r="H70" s="18"/>
      <c r="I70" s="19"/>
      <c r="J70" s="19"/>
      <c r="K70" s="19"/>
      <c r="L70" s="19"/>
      <c r="M70" s="18"/>
      <c r="N70" s="18"/>
      <c r="O70" s="19"/>
      <c r="P70" s="19"/>
      <c r="Q70" s="19"/>
    </row>
    <row r="71" ht="37.5" spans="1:17">
      <c r="A71" s="14">
        <v>66</v>
      </c>
      <c r="B71" s="15" t="s">
        <v>86</v>
      </c>
      <c r="C71" s="15" t="s">
        <v>261</v>
      </c>
      <c r="D71" s="16">
        <v>6251730.1808</v>
      </c>
      <c r="E71" s="16">
        <v>1417271.8018</v>
      </c>
      <c r="F71" s="17">
        <f t="shared" ref="F71:F134" si="1">D71+E71</f>
        <v>7669001.9826</v>
      </c>
      <c r="G71" s="18"/>
      <c r="H71" s="18"/>
      <c r="I71" s="19"/>
      <c r="J71" s="19"/>
      <c r="K71" s="19"/>
      <c r="L71" s="19"/>
      <c r="M71" s="18"/>
      <c r="N71" s="18"/>
      <c r="O71" s="19"/>
      <c r="P71" s="19"/>
      <c r="Q71" s="19"/>
    </row>
    <row r="72" ht="37.5" spans="1:17">
      <c r="A72" s="14">
        <v>67</v>
      </c>
      <c r="B72" s="15" t="s">
        <v>86</v>
      </c>
      <c r="C72" s="15" t="s">
        <v>263</v>
      </c>
      <c r="D72" s="16">
        <v>8153259.7906</v>
      </c>
      <c r="E72" s="16">
        <v>1848349.9542</v>
      </c>
      <c r="F72" s="17">
        <f t="shared" si="1"/>
        <v>10001609.7448</v>
      </c>
      <c r="G72" s="18"/>
      <c r="H72" s="18"/>
      <c r="I72" s="19"/>
      <c r="J72" s="19"/>
      <c r="K72" s="19"/>
      <c r="L72" s="19"/>
      <c r="M72" s="18"/>
      <c r="N72" s="18"/>
      <c r="O72" s="19"/>
      <c r="P72" s="19"/>
      <c r="Q72" s="19"/>
    </row>
    <row r="73" ht="37.5" spans="1:17">
      <c r="A73" s="14">
        <v>68</v>
      </c>
      <c r="B73" s="15" t="s">
        <v>86</v>
      </c>
      <c r="C73" s="15" t="s">
        <v>265</v>
      </c>
      <c r="D73" s="16">
        <v>6746421.1005</v>
      </c>
      <c r="E73" s="16">
        <v>1529418.5949</v>
      </c>
      <c r="F73" s="17">
        <f t="shared" si="1"/>
        <v>8275839.6954</v>
      </c>
      <c r="G73" s="18"/>
      <c r="H73" s="18"/>
      <c r="I73" s="19"/>
      <c r="J73" s="19"/>
      <c r="K73" s="19"/>
      <c r="L73" s="19"/>
      <c r="M73" s="18"/>
      <c r="N73" s="18"/>
      <c r="O73" s="19"/>
      <c r="P73" s="19"/>
      <c r="Q73" s="19"/>
    </row>
    <row r="74" ht="37.5" spans="1:17">
      <c r="A74" s="14">
        <v>69</v>
      </c>
      <c r="B74" s="15" t="s">
        <v>86</v>
      </c>
      <c r="C74" s="15" t="s">
        <v>267</v>
      </c>
      <c r="D74" s="16">
        <v>10197544.4732</v>
      </c>
      <c r="E74" s="16">
        <v>2311790.7861</v>
      </c>
      <c r="F74" s="17">
        <f t="shared" si="1"/>
        <v>12509335.2593</v>
      </c>
      <c r="G74" s="18"/>
      <c r="H74" s="18"/>
      <c r="I74" s="19"/>
      <c r="J74" s="19"/>
      <c r="K74" s="19"/>
      <c r="L74" s="19"/>
      <c r="M74" s="18"/>
      <c r="N74" s="18"/>
      <c r="O74" s="19"/>
      <c r="P74" s="19"/>
      <c r="Q74" s="19"/>
    </row>
    <row r="75" ht="18.75" spans="1:17">
      <c r="A75" s="14">
        <v>70</v>
      </c>
      <c r="B75" s="15" t="s">
        <v>87</v>
      </c>
      <c r="C75" s="15" t="s">
        <v>272</v>
      </c>
      <c r="D75" s="16">
        <v>11469970.7669</v>
      </c>
      <c r="E75" s="16">
        <v>2600250.757</v>
      </c>
      <c r="F75" s="17">
        <f t="shared" si="1"/>
        <v>14070221.5239</v>
      </c>
      <c r="G75" s="18"/>
      <c r="H75" s="18"/>
      <c r="I75" s="19"/>
      <c r="J75" s="19"/>
      <c r="K75" s="19"/>
      <c r="L75" s="19"/>
      <c r="M75" s="18"/>
      <c r="N75" s="18"/>
      <c r="O75" s="19"/>
      <c r="P75" s="19"/>
      <c r="Q75" s="19"/>
    </row>
    <row r="76" ht="18.75" spans="1:17">
      <c r="A76" s="14">
        <v>71</v>
      </c>
      <c r="B76" s="15" t="s">
        <v>87</v>
      </c>
      <c r="C76" s="15" t="s">
        <v>274</v>
      </c>
      <c r="D76" s="16">
        <v>7543305.5806</v>
      </c>
      <c r="E76" s="16">
        <v>1710072.889</v>
      </c>
      <c r="F76" s="17">
        <f t="shared" si="1"/>
        <v>9253378.4696</v>
      </c>
      <c r="G76" s="18"/>
      <c r="H76" s="18"/>
      <c r="I76" s="19"/>
      <c r="J76" s="19"/>
      <c r="K76" s="19"/>
      <c r="L76" s="19"/>
      <c r="M76" s="18"/>
      <c r="N76" s="18"/>
      <c r="O76" s="19"/>
      <c r="P76" s="19"/>
      <c r="Q76" s="19"/>
    </row>
    <row r="77" ht="18.75" spans="1:17">
      <c r="A77" s="14">
        <v>72</v>
      </c>
      <c r="B77" s="15" t="s">
        <v>87</v>
      </c>
      <c r="C77" s="15" t="s">
        <v>276</v>
      </c>
      <c r="D77" s="16">
        <v>7759928.2558</v>
      </c>
      <c r="E77" s="16">
        <v>1759181.4078</v>
      </c>
      <c r="F77" s="17">
        <f t="shared" si="1"/>
        <v>9519109.6636</v>
      </c>
      <c r="G77" s="18"/>
      <c r="H77" s="18"/>
      <c r="I77" s="19"/>
      <c r="J77" s="19"/>
      <c r="K77" s="19"/>
      <c r="L77" s="19"/>
      <c r="M77" s="18"/>
      <c r="N77" s="18"/>
      <c r="O77" s="19"/>
      <c r="P77" s="19"/>
      <c r="Q77" s="19"/>
    </row>
    <row r="78" ht="18.75" spans="1:17">
      <c r="A78" s="14">
        <v>73</v>
      </c>
      <c r="B78" s="15" t="s">
        <v>87</v>
      </c>
      <c r="C78" s="15" t="s">
        <v>278</v>
      </c>
      <c r="D78" s="16">
        <v>9379387.1557</v>
      </c>
      <c r="E78" s="16">
        <v>2126313.9242</v>
      </c>
      <c r="F78" s="17">
        <f t="shared" si="1"/>
        <v>11505701.0799</v>
      </c>
      <c r="G78" s="18"/>
      <c r="H78" s="18"/>
      <c r="I78" s="19"/>
      <c r="J78" s="19"/>
      <c r="K78" s="19"/>
      <c r="L78" s="19"/>
      <c r="M78" s="18"/>
      <c r="N78" s="18"/>
      <c r="O78" s="19"/>
      <c r="P78" s="19"/>
      <c r="Q78" s="19"/>
    </row>
    <row r="79" ht="18.75" spans="1:17">
      <c r="A79" s="14">
        <v>74</v>
      </c>
      <c r="B79" s="15" t="s">
        <v>87</v>
      </c>
      <c r="C79" s="15" t="s">
        <v>280</v>
      </c>
      <c r="D79" s="16">
        <v>7123339.3992</v>
      </c>
      <c r="E79" s="16">
        <v>1614866.2487</v>
      </c>
      <c r="F79" s="17">
        <f t="shared" si="1"/>
        <v>8738205.6479</v>
      </c>
      <c r="G79" s="18"/>
      <c r="H79" s="18"/>
      <c r="I79" s="19"/>
      <c r="J79" s="19"/>
      <c r="K79" s="19"/>
      <c r="L79" s="19"/>
      <c r="M79" s="18"/>
      <c r="N79" s="18"/>
      <c r="O79" s="19"/>
      <c r="P79" s="19"/>
      <c r="Q79" s="19"/>
    </row>
    <row r="80" ht="18.75" spans="1:17">
      <c r="A80" s="14">
        <v>75</v>
      </c>
      <c r="B80" s="15" t="s">
        <v>87</v>
      </c>
      <c r="C80" s="15" t="s">
        <v>282</v>
      </c>
      <c r="D80" s="16">
        <v>8200552.0689</v>
      </c>
      <c r="E80" s="16">
        <v>1859071.1483</v>
      </c>
      <c r="F80" s="17">
        <f t="shared" si="1"/>
        <v>10059623.2172</v>
      </c>
      <c r="G80" s="18"/>
      <c r="H80" s="18"/>
      <c r="I80" s="19"/>
      <c r="J80" s="19"/>
      <c r="K80" s="19"/>
      <c r="L80" s="19"/>
      <c r="M80" s="18"/>
      <c r="N80" s="18"/>
      <c r="O80" s="19"/>
      <c r="P80" s="19"/>
      <c r="Q80" s="19"/>
    </row>
    <row r="81" ht="18.75" spans="1:17">
      <c r="A81" s="14">
        <v>76</v>
      </c>
      <c r="B81" s="15" t="s">
        <v>87</v>
      </c>
      <c r="C81" s="15" t="s">
        <v>284</v>
      </c>
      <c r="D81" s="16">
        <v>7600061.8249</v>
      </c>
      <c r="E81" s="16">
        <v>1722939.5711</v>
      </c>
      <c r="F81" s="17">
        <f t="shared" si="1"/>
        <v>9323001.396</v>
      </c>
      <c r="G81" s="18"/>
      <c r="H81" s="18"/>
      <c r="I81" s="19"/>
      <c r="J81" s="19"/>
      <c r="K81" s="19"/>
      <c r="L81" s="19"/>
      <c r="M81" s="18"/>
      <c r="N81" s="18"/>
      <c r="O81" s="19"/>
      <c r="P81" s="19"/>
      <c r="Q81" s="19"/>
    </row>
    <row r="82" ht="18.75" spans="1:17">
      <c r="A82" s="14">
        <v>77</v>
      </c>
      <c r="B82" s="15" t="s">
        <v>87</v>
      </c>
      <c r="C82" s="15" t="s">
        <v>286</v>
      </c>
      <c r="D82" s="16">
        <v>6795399.6064</v>
      </c>
      <c r="E82" s="16">
        <v>1540522.0579</v>
      </c>
      <c r="F82" s="17">
        <f t="shared" si="1"/>
        <v>8335921.6643</v>
      </c>
      <c r="G82" s="18"/>
      <c r="H82" s="18"/>
      <c r="I82" s="19"/>
      <c r="J82" s="19"/>
      <c r="K82" s="19"/>
      <c r="L82" s="19"/>
      <c r="M82" s="18"/>
      <c r="N82" s="18"/>
      <c r="O82" s="19"/>
      <c r="P82" s="19"/>
      <c r="Q82" s="19"/>
    </row>
    <row r="83" ht="18.75" spans="1:17">
      <c r="A83" s="14">
        <v>78</v>
      </c>
      <c r="B83" s="15" t="s">
        <v>87</v>
      </c>
      <c r="C83" s="15" t="s">
        <v>288</v>
      </c>
      <c r="D83" s="16">
        <v>7547565.0827</v>
      </c>
      <c r="E83" s="16">
        <v>1711038.5212</v>
      </c>
      <c r="F83" s="17">
        <f t="shared" si="1"/>
        <v>9258603.6039</v>
      </c>
      <c r="G83" s="18"/>
      <c r="H83" s="18"/>
      <c r="I83" s="19"/>
      <c r="J83" s="19"/>
      <c r="K83" s="19"/>
      <c r="L83" s="19"/>
      <c r="M83" s="18"/>
      <c r="N83" s="18"/>
      <c r="O83" s="19"/>
      <c r="P83" s="19"/>
      <c r="Q83" s="19"/>
    </row>
    <row r="84" ht="18.75" spans="1:17">
      <c r="A84" s="14">
        <v>79</v>
      </c>
      <c r="B84" s="15" t="s">
        <v>87</v>
      </c>
      <c r="C84" s="15" t="s">
        <v>290</v>
      </c>
      <c r="D84" s="16">
        <v>11940520.0388</v>
      </c>
      <c r="E84" s="16">
        <v>2706924.6209</v>
      </c>
      <c r="F84" s="17">
        <f t="shared" si="1"/>
        <v>14647444.6597</v>
      </c>
      <c r="G84" s="18"/>
      <c r="H84" s="18"/>
      <c r="I84" s="19"/>
      <c r="J84" s="19"/>
      <c r="K84" s="19"/>
      <c r="L84" s="19"/>
      <c r="M84" s="18"/>
      <c r="N84" s="18"/>
      <c r="O84" s="19"/>
      <c r="P84" s="19"/>
      <c r="Q84" s="19"/>
    </row>
    <row r="85" ht="18.75" spans="1:17">
      <c r="A85" s="14">
        <v>80</v>
      </c>
      <c r="B85" s="15" t="s">
        <v>87</v>
      </c>
      <c r="C85" s="15" t="s">
        <v>292</v>
      </c>
      <c r="D85" s="16">
        <v>8298675.8467</v>
      </c>
      <c r="E85" s="16">
        <v>1881315.8805</v>
      </c>
      <c r="F85" s="17">
        <f t="shared" si="1"/>
        <v>10179991.7272</v>
      </c>
      <c r="G85" s="18"/>
      <c r="H85" s="18"/>
      <c r="I85" s="19"/>
      <c r="J85" s="19"/>
      <c r="K85" s="19"/>
      <c r="L85" s="19"/>
      <c r="M85" s="18"/>
      <c r="N85" s="18"/>
      <c r="O85" s="19"/>
      <c r="P85" s="19"/>
      <c r="Q85" s="19"/>
    </row>
    <row r="86" ht="18.75" spans="1:17">
      <c r="A86" s="14">
        <v>81</v>
      </c>
      <c r="B86" s="15" t="s">
        <v>87</v>
      </c>
      <c r="C86" s="15" t="s">
        <v>294</v>
      </c>
      <c r="D86" s="16">
        <v>10145964.4193</v>
      </c>
      <c r="E86" s="16">
        <v>2300097.5502</v>
      </c>
      <c r="F86" s="17">
        <f t="shared" si="1"/>
        <v>12446061.9695</v>
      </c>
      <c r="G86" s="18"/>
      <c r="H86" s="18"/>
      <c r="I86" s="19"/>
      <c r="J86" s="19"/>
      <c r="K86" s="19"/>
      <c r="L86" s="19"/>
      <c r="M86" s="18"/>
      <c r="N86" s="18"/>
      <c r="O86" s="19"/>
      <c r="P86" s="19"/>
      <c r="Q86" s="19"/>
    </row>
    <row r="87" ht="18.75" spans="1:17">
      <c r="A87" s="14">
        <v>82</v>
      </c>
      <c r="B87" s="15" t="s">
        <v>87</v>
      </c>
      <c r="C87" s="15" t="s">
        <v>296</v>
      </c>
      <c r="D87" s="16">
        <v>7454694.1584</v>
      </c>
      <c r="E87" s="16">
        <v>1689984.6148</v>
      </c>
      <c r="F87" s="17">
        <f t="shared" si="1"/>
        <v>9144678.7732</v>
      </c>
      <c r="G87" s="18"/>
      <c r="H87" s="18"/>
      <c r="I87" s="19"/>
      <c r="J87" s="19"/>
      <c r="K87" s="19"/>
      <c r="L87" s="19"/>
      <c r="M87" s="18"/>
      <c r="N87" s="18"/>
      <c r="O87" s="19"/>
      <c r="P87" s="19"/>
      <c r="Q87" s="19"/>
    </row>
    <row r="88" ht="18.75" spans="1:17">
      <c r="A88" s="14">
        <v>83</v>
      </c>
      <c r="B88" s="15" t="s">
        <v>87</v>
      </c>
      <c r="C88" s="15" t="s">
        <v>298</v>
      </c>
      <c r="D88" s="16">
        <v>7391373.6166</v>
      </c>
      <c r="E88" s="16">
        <v>1675629.8017</v>
      </c>
      <c r="F88" s="17">
        <f t="shared" si="1"/>
        <v>9067003.4183</v>
      </c>
      <c r="G88" s="18"/>
      <c r="H88" s="18"/>
      <c r="I88" s="19"/>
      <c r="J88" s="19"/>
      <c r="K88" s="19"/>
      <c r="L88" s="19"/>
      <c r="M88" s="18"/>
      <c r="N88" s="18"/>
      <c r="O88" s="19"/>
      <c r="P88" s="19"/>
      <c r="Q88" s="19"/>
    </row>
    <row r="89" ht="18.75" spans="1:17">
      <c r="A89" s="14">
        <v>84</v>
      </c>
      <c r="B89" s="15" t="s">
        <v>87</v>
      </c>
      <c r="C89" s="15" t="s">
        <v>300</v>
      </c>
      <c r="D89" s="16">
        <v>8871266.8374</v>
      </c>
      <c r="E89" s="16">
        <v>2011122.6766</v>
      </c>
      <c r="F89" s="17">
        <f t="shared" si="1"/>
        <v>10882389.514</v>
      </c>
      <c r="G89" s="18"/>
      <c r="H89" s="18"/>
      <c r="I89" s="19"/>
      <c r="J89" s="19"/>
      <c r="K89" s="19"/>
      <c r="L89" s="19"/>
      <c r="M89" s="18"/>
      <c r="N89" s="18"/>
      <c r="O89" s="19"/>
      <c r="P89" s="19"/>
      <c r="Q89" s="19"/>
    </row>
    <row r="90" ht="18.75" spans="1:17">
      <c r="A90" s="14">
        <v>85</v>
      </c>
      <c r="B90" s="15" t="s">
        <v>87</v>
      </c>
      <c r="C90" s="15" t="s">
        <v>302</v>
      </c>
      <c r="D90" s="16">
        <v>8476746.4965</v>
      </c>
      <c r="E90" s="16">
        <v>1921684.6269</v>
      </c>
      <c r="F90" s="17">
        <f t="shared" si="1"/>
        <v>10398431.1234</v>
      </c>
      <c r="G90" s="18"/>
      <c r="H90" s="18"/>
      <c r="I90" s="19"/>
      <c r="J90" s="19"/>
      <c r="K90" s="19"/>
      <c r="L90" s="19"/>
      <c r="M90" s="18"/>
      <c r="N90" s="18"/>
      <c r="O90" s="19"/>
      <c r="P90" s="19"/>
      <c r="Q90" s="19"/>
    </row>
    <row r="91" ht="18.75" spans="1:17">
      <c r="A91" s="14">
        <v>86</v>
      </c>
      <c r="B91" s="15" t="s">
        <v>87</v>
      </c>
      <c r="C91" s="15" t="s">
        <v>303</v>
      </c>
      <c r="D91" s="16">
        <v>7101172.1558</v>
      </c>
      <c r="E91" s="16">
        <v>1609840.9184</v>
      </c>
      <c r="F91" s="17">
        <f t="shared" si="1"/>
        <v>8711013.0742</v>
      </c>
      <c r="G91" s="18"/>
      <c r="H91" s="18"/>
      <c r="I91" s="19"/>
      <c r="J91" s="19"/>
      <c r="K91" s="19"/>
      <c r="L91" s="19"/>
      <c r="M91" s="18"/>
      <c r="N91" s="18"/>
      <c r="O91" s="19"/>
      <c r="P91" s="19"/>
      <c r="Q91" s="19"/>
    </row>
    <row r="92" ht="18.75" spans="1:17">
      <c r="A92" s="14">
        <v>87</v>
      </c>
      <c r="B92" s="15" t="s">
        <v>87</v>
      </c>
      <c r="C92" s="15" t="s">
        <v>305</v>
      </c>
      <c r="D92" s="16">
        <v>7358107.6867</v>
      </c>
      <c r="E92" s="16">
        <v>1668088.3911</v>
      </c>
      <c r="F92" s="17">
        <f t="shared" si="1"/>
        <v>9026196.0778</v>
      </c>
      <c r="G92" s="18"/>
      <c r="H92" s="18"/>
      <c r="I92" s="19"/>
      <c r="J92" s="19"/>
      <c r="K92" s="19"/>
      <c r="L92" s="19"/>
      <c r="M92" s="18"/>
      <c r="N92" s="18"/>
      <c r="O92" s="19"/>
      <c r="P92" s="19"/>
      <c r="Q92" s="19"/>
    </row>
    <row r="93" ht="18.75" spans="1:17">
      <c r="A93" s="14">
        <v>88</v>
      </c>
      <c r="B93" s="15" t="s">
        <v>87</v>
      </c>
      <c r="C93" s="15" t="s">
        <v>307</v>
      </c>
      <c r="D93" s="16">
        <v>7946131.5367</v>
      </c>
      <c r="E93" s="16">
        <v>1801393.8277</v>
      </c>
      <c r="F93" s="17">
        <f t="shared" si="1"/>
        <v>9747525.3644</v>
      </c>
      <c r="G93" s="18"/>
      <c r="H93" s="18"/>
      <c r="I93" s="19"/>
      <c r="J93" s="19"/>
      <c r="K93" s="19"/>
      <c r="L93" s="19"/>
      <c r="M93" s="18"/>
      <c r="N93" s="18"/>
      <c r="O93" s="19"/>
      <c r="P93" s="19"/>
      <c r="Q93" s="19"/>
    </row>
    <row r="94" ht="18.75" spans="1:17">
      <c r="A94" s="14">
        <v>89</v>
      </c>
      <c r="B94" s="15" t="s">
        <v>87</v>
      </c>
      <c r="C94" s="15" t="s">
        <v>309</v>
      </c>
      <c r="D94" s="16">
        <v>8041284.1989</v>
      </c>
      <c r="E94" s="16">
        <v>1822965.0058</v>
      </c>
      <c r="F94" s="17">
        <f t="shared" si="1"/>
        <v>9864249.2047</v>
      </c>
      <c r="G94" s="18"/>
      <c r="H94" s="18"/>
      <c r="I94" s="19"/>
      <c r="J94" s="19"/>
      <c r="K94" s="19"/>
      <c r="L94" s="19"/>
      <c r="M94" s="18"/>
      <c r="N94" s="18"/>
      <c r="O94" s="19"/>
      <c r="P94" s="19"/>
      <c r="Q94" s="19"/>
    </row>
    <row r="95" ht="18.75" spans="1:17">
      <c r="A95" s="14">
        <v>90</v>
      </c>
      <c r="B95" s="15" t="s">
        <v>87</v>
      </c>
      <c r="C95" s="15" t="s">
        <v>311</v>
      </c>
      <c r="D95" s="16">
        <v>7720816.9912</v>
      </c>
      <c r="E95" s="16">
        <v>1750314.8555</v>
      </c>
      <c r="F95" s="17">
        <f t="shared" si="1"/>
        <v>9471131.8467</v>
      </c>
      <c r="G95" s="18"/>
      <c r="H95" s="18"/>
      <c r="I95" s="19"/>
      <c r="J95" s="19"/>
      <c r="K95" s="19"/>
      <c r="L95" s="19"/>
      <c r="M95" s="18"/>
      <c r="N95" s="18"/>
      <c r="O95" s="19"/>
      <c r="P95" s="19"/>
      <c r="Q95" s="19"/>
    </row>
    <row r="96" ht="18.75" spans="1:17">
      <c r="A96" s="14">
        <v>91</v>
      </c>
      <c r="B96" s="15" t="s">
        <v>88</v>
      </c>
      <c r="C96" s="15" t="s">
        <v>316</v>
      </c>
      <c r="D96" s="16">
        <v>13018132.1449</v>
      </c>
      <c r="E96" s="16">
        <v>2951220.073</v>
      </c>
      <c r="F96" s="17">
        <f t="shared" si="1"/>
        <v>15969352.2179</v>
      </c>
      <c r="G96" s="18"/>
      <c r="H96" s="18"/>
      <c r="I96" s="19"/>
      <c r="J96" s="19"/>
      <c r="K96" s="19"/>
      <c r="L96" s="19"/>
      <c r="M96" s="18"/>
      <c r="N96" s="18"/>
      <c r="O96" s="19"/>
      <c r="P96" s="19"/>
      <c r="Q96" s="19"/>
    </row>
    <row r="97" ht="18.75" spans="1:17">
      <c r="A97" s="14">
        <v>92</v>
      </c>
      <c r="B97" s="15" t="s">
        <v>88</v>
      </c>
      <c r="C97" s="15" t="s">
        <v>88</v>
      </c>
      <c r="D97" s="16">
        <v>15720765.6525</v>
      </c>
      <c r="E97" s="16">
        <v>3563909.0647</v>
      </c>
      <c r="F97" s="17">
        <f t="shared" si="1"/>
        <v>19284674.7172</v>
      </c>
      <c r="G97" s="18"/>
      <c r="H97" s="18"/>
      <c r="I97" s="19"/>
      <c r="J97" s="19"/>
      <c r="K97" s="19"/>
      <c r="L97" s="19"/>
      <c r="M97" s="18"/>
      <c r="N97" s="18"/>
      <c r="O97" s="19"/>
      <c r="P97" s="19"/>
      <c r="Q97" s="19"/>
    </row>
    <row r="98" ht="18.75" spans="1:17">
      <c r="A98" s="14">
        <v>93</v>
      </c>
      <c r="B98" s="15" t="s">
        <v>88</v>
      </c>
      <c r="C98" s="15" t="s">
        <v>319</v>
      </c>
      <c r="D98" s="16">
        <v>6875421.3096</v>
      </c>
      <c r="E98" s="16">
        <v>1558663.0366</v>
      </c>
      <c r="F98" s="17">
        <f t="shared" si="1"/>
        <v>8434084.3462</v>
      </c>
      <c r="G98" s="18"/>
      <c r="H98" s="18"/>
      <c r="I98" s="19"/>
      <c r="J98" s="19"/>
      <c r="K98" s="19"/>
      <c r="L98" s="19"/>
      <c r="M98" s="18"/>
      <c r="N98" s="18"/>
      <c r="O98" s="19"/>
      <c r="P98" s="19"/>
      <c r="Q98" s="19"/>
    </row>
    <row r="99" ht="18.75" spans="1:17">
      <c r="A99" s="14">
        <v>94</v>
      </c>
      <c r="B99" s="15" t="s">
        <v>88</v>
      </c>
      <c r="C99" s="15" t="s">
        <v>321</v>
      </c>
      <c r="D99" s="16">
        <v>8125624.6376</v>
      </c>
      <c r="E99" s="16">
        <v>1842085.0449</v>
      </c>
      <c r="F99" s="17">
        <f t="shared" si="1"/>
        <v>9967709.6825</v>
      </c>
      <c r="G99" s="18"/>
      <c r="H99" s="18"/>
      <c r="I99" s="19"/>
      <c r="J99" s="19"/>
      <c r="K99" s="19"/>
      <c r="L99" s="19"/>
      <c r="M99" s="18"/>
      <c r="N99" s="18"/>
      <c r="O99" s="19"/>
      <c r="P99" s="19"/>
      <c r="Q99" s="19"/>
    </row>
    <row r="100" ht="18.75" spans="1:17">
      <c r="A100" s="14">
        <v>95</v>
      </c>
      <c r="B100" s="15" t="s">
        <v>88</v>
      </c>
      <c r="C100" s="15" t="s">
        <v>323</v>
      </c>
      <c r="D100" s="16">
        <v>10307689.4897</v>
      </c>
      <c r="E100" s="16">
        <v>2336760.7419</v>
      </c>
      <c r="F100" s="17">
        <f t="shared" si="1"/>
        <v>12644450.2316</v>
      </c>
      <c r="G100" s="18"/>
      <c r="H100" s="18"/>
      <c r="I100" s="19"/>
      <c r="J100" s="19"/>
      <c r="K100" s="19"/>
      <c r="L100" s="19"/>
      <c r="M100" s="18"/>
      <c r="N100" s="18"/>
      <c r="O100" s="19"/>
      <c r="P100" s="19"/>
      <c r="Q100" s="19"/>
    </row>
    <row r="101" ht="18.75" spans="1:17">
      <c r="A101" s="14">
        <v>96</v>
      </c>
      <c r="B101" s="15" t="s">
        <v>88</v>
      </c>
      <c r="C101" s="15" t="s">
        <v>325</v>
      </c>
      <c r="D101" s="16">
        <v>6825594.9127</v>
      </c>
      <c r="E101" s="16">
        <v>1547367.356</v>
      </c>
      <c r="F101" s="17">
        <f t="shared" si="1"/>
        <v>8372962.2687</v>
      </c>
      <c r="G101" s="18"/>
      <c r="H101" s="18"/>
      <c r="I101" s="19"/>
      <c r="J101" s="19"/>
      <c r="K101" s="19"/>
      <c r="L101" s="19"/>
      <c r="M101" s="18"/>
      <c r="N101" s="18"/>
      <c r="O101" s="19"/>
      <c r="P101" s="19"/>
      <c r="Q101" s="19"/>
    </row>
    <row r="102" ht="18.75" spans="1:17">
      <c r="A102" s="14">
        <v>97</v>
      </c>
      <c r="B102" s="15" t="s">
        <v>88</v>
      </c>
      <c r="C102" s="15" t="s">
        <v>327</v>
      </c>
      <c r="D102" s="16">
        <v>10889362.46</v>
      </c>
      <c r="E102" s="16">
        <v>2468626.4294</v>
      </c>
      <c r="F102" s="17">
        <f t="shared" si="1"/>
        <v>13357988.8894</v>
      </c>
      <c r="G102" s="18"/>
      <c r="H102" s="18"/>
      <c r="I102" s="19"/>
      <c r="J102" s="19"/>
      <c r="K102" s="19"/>
      <c r="L102" s="19"/>
      <c r="M102" s="18"/>
      <c r="N102" s="18"/>
      <c r="O102" s="19"/>
      <c r="P102" s="19"/>
      <c r="Q102" s="19"/>
    </row>
    <row r="103" ht="18.75" spans="1:17">
      <c r="A103" s="14">
        <v>98</v>
      </c>
      <c r="B103" s="15" t="s">
        <v>88</v>
      </c>
      <c r="C103" s="15" t="s">
        <v>329</v>
      </c>
      <c r="D103" s="16">
        <v>10992494.0423</v>
      </c>
      <c r="E103" s="16">
        <v>2492006.4345</v>
      </c>
      <c r="F103" s="17">
        <f t="shared" si="1"/>
        <v>13484500.4768</v>
      </c>
      <c r="G103" s="18"/>
      <c r="H103" s="18"/>
      <c r="I103" s="19"/>
      <c r="J103" s="19"/>
      <c r="K103" s="19"/>
      <c r="L103" s="19"/>
      <c r="M103" s="18"/>
      <c r="N103" s="18"/>
      <c r="O103" s="19"/>
      <c r="P103" s="19"/>
      <c r="Q103" s="19"/>
    </row>
    <row r="104" ht="18.75" spans="1:17">
      <c r="A104" s="14">
        <v>99</v>
      </c>
      <c r="B104" s="15" t="s">
        <v>88</v>
      </c>
      <c r="C104" s="15" t="s">
        <v>331</v>
      </c>
      <c r="D104" s="16">
        <v>7732002.865</v>
      </c>
      <c r="E104" s="16">
        <v>1752850.7013</v>
      </c>
      <c r="F104" s="17">
        <f t="shared" si="1"/>
        <v>9484853.5663</v>
      </c>
      <c r="G104" s="18"/>
      <c r="H104" s="18"/>
      <c r="I104" s="19"/>
      <c r="J104" s="19"/>
      <c r="K104" s="19"/>
      <c r="L104" s="19"/>
      <c r="M104" s="18"/>
      <c r="N104" s="18"/>
      <c r="O104" s="19"/>
      <c r="P104" s="19"/>
      <c r="Q104" s="19"/>
    </row>
    <row r="105" ht="18.75" spans="1:17">
      <c r="A105" s="14">
        <v>100</v>
      </c>
      <c r="B105" s="15" t="s">
        <v>88</v>
      </c>
      <c r="C105" s="15" t="s">
        <v>332</v>
      </c>
      <c r="D105" s="16">
        <v>8855399.8425</v>
      </c>
      <c r="E105" s="16">
        <v>2007525.6172</v>
      </c>
      <c r="F105" s="17">
        <f t="shared" si="1"/>
        <v>10862925.4597</v>
      </c>
      <c r="G105" s="18"/>
      <c r="H105" s="18"/>
      <c r="I105" s="19"/>
      <c r="J105" s="19"/>
      <c r="K105" s="19"/>
      <c r="L105" s="19"/>
      <c r="M105" s="18"/>
      <c r="N105" s="18"/>
      <c r="O105" s="19"/>
      <c r="P105" s="19"/>
      <c r="Q105" s="19"/>
    </row>
    <row r="106" ht="18.75" spans="1:17">
      <c r="A106" s="14">
        <v>101</v>
      </c>
      <c r="B106" s="15" t="s">
        <v>88</v>
      </c>
      <c r="C106" s="15" t="s">
        <v>334</v>
      </c>
      <c r="D106" s="16">
        <v>6852028.3976</v>
      </c>
      <c r="E106" s="16">
        <v>1553359.8463</v>
      </c>
      <c r="F106" s="17">
        <f t="shared" si="1"/>
        <v>8405388.2439</v>
      </c>
      <c r="G106" s="18"/>
      <c r="H106" s="18"/>
      <c r="I106" s="19"/>
      <c r="J106" s="19"/>
      <c r="K106" s="19"/>
      <c r="L106" s="19"/>
      <c r="M106" s="18"/>
      <c r="N106" s="18"/>
      <c r="O106" s="19"/>
      <c r="P106" s="19"/>
      <c r="Q106" s="19"/>
    </row>
    <row r="107" ht="18.75" spans="1:17">
      <c r="A107" s="14">
        <v>102</v>
      </c>
      <c r="B107" s="15" t="s">
        <v>88</v>
      </c>
      <c r="C107" s="15" t="s">
        <v>336</v>
      </c>
      <c r="D107" s="16">
        <v>10611079.9854</v>
      </c>
      <c r="E107" s="16">
        <v>2405539.589</v>
      </c>
      <c r="F107" s="17">
        <f t="shared" si="1"/>
        <v>13016619.5744</v>
      </c>
      <c r="G107" s="18"/>
      <c r="H107" s="18"/>
      <c r="I107" s="19"/>
      <c r="J107" s="19"/>
      <c r="K107" s="19"/>
      <c r="L107" s="19"/>
      <c r="M107" s="18"/>
      <c r="N107" s="18"/>
      <c r="O107" s="19"/>
      <c r="P107" s="19"/>
      <c r="Q107" s="19"/>
    </row>
    <row r="108" ht="18.75" spans="1:17">
      <c r="A108" s="14">
        <v>103</v>
      </c>
      <c r="B108" s="15" t="s">
        <v>88</v>
      </c>
      <c r="C108" s="15" t="s">
        <v>338</v>
      </c>
      <c r="D108" s="16">
        <v>8727106.8894</v>
      </c>
      <c r="E108" s="16">
        <v>1978441.511</v>
      </c>
      <c r="F108" s="17">
        <f t="shared" si="1"/>
        <v>10705548.4004</v>
      </c>
      <c r="G108" s="18"/>
      <c r="H108" s="18"/>
      <c r="I108" s="19"/>
      <c r="J108" s="19"/>
      <c r="K108" s="19"/>
      <c r="L108" s="19"/>
      <c r="M108" s="18"/>
      <c r="N108" s="18"/>
      <c r="O108" s="19"/>
      <c r="P108" s="19"/>
      <c r="Q108" s="19"/>
    </row>
    <row r="109" ht="18.75" spans="1:17">
      <c r="A109" s="14">
        <v>104</v>
      </c>
      <c r="B109" s="15" t="s">
        <v>88</v>
      </c>
      <c r="C109" s="15" t="s">
        <v>340</v>
      </c>
      <c r="D109" s="16">
        <v>10190516.7347</v>
      </c>
      <c r="E109" s="16">
        <v>2310197.5926</v>
      </c>
      <c r="F109" s="17">
        <f t="shared" si="1"/>
        <v>12500714.3273</v>
      </c>
      <c r="G109" s="18"/>
      <c r="H109" s="18"/>
      <c r="I109" s="19"/>
      <c r="J109" s="19"/>
      <c r="K109" s="19"/>
      <c r="L109" s="19"/>
      <c r="M109" s="18"/>
      <c r="N109" s="18"/>
      <c r="O109" s="19"/>
      <c r="P109" s="19"/>
      <c r="Q109" s="19"/>
    </row>
    <row r="110" ht="18.75" spans="1:17">
      <c r="A110" s="14">
        <v>105</v>
      </c>
      <c r="B110" s="15" t="s">
        <v>88</v>
      </c>
      <c r="C110" s="15" t="s">
        <v>342</v>
      </c>
      <c r="D110" s="16">
        <v>13058921.8009</v>
      </c>
      <c r="E110" s="16">
        <v>2960467.1178</v>
      </c>
      <c r="F110" s="17">
        <f t="shared" si="1"/>
        <v>16019388.9187</v>
      </c>
      <c r="G110" s="18"/>
      <c r="H110" s="18"/>
      <c r="I110" s="19"/>
      <c r="J110" s="19"/>
      <c r="K110" s="19"/>
      <c r="L110" s="19"/>
      <c r="M110" s="18"/>
      <c r="N110" s="18"/>
      <c r="O110" s="19"/>
      <c r="P110" s="19"/>
      <c r="Q110" s="19"/>
    </row>
    <row r="111" ht="18.75" spans="1:17">
      <c r="A111" s="14">
        <v>106</v>
      </c>
      <c r="B111" s="15" t="s">
        <v>88</v>
      </c>
      <c r="C111" s="15" t="s">
        <v>344</v>
      </c>
      <c r="D111" s="16">
        <v>9790014.3407</v>
      </c>
      <c r="E111" s="16">
        <v>2219403.4072</v>
      </c>
      <c r="F111" s="17">
        <f t="shared" si="1"/>
        <v>12009417.7479</v>
      </c>
      <c r="G111" s="18"/>
      <c r="H111" s="18"/>
      <c r="I111" s="19"/>
      <c r="J111" s="19"/>
      <c r="K111" s="19"/>
      <c r="L111" s="19"/>
      <c r="M111" s="18"/>
      <c r="N111" s="18"/>
      <c r="O111" s="19"/>
      <c r="P111" s="19"/>
      <c r="Q111" s="19"/>
    </row>
    <row r="112" ht="37.5" spans="1:17">
      <c r="A112" s="14">
        <v>107</v>
      </c>
      <c r="B112" s="15" t="s">
        <v>88</v>
      </c>
      <c r="C112" s="15" t="s">
        <v>346</v>
      </c>
      <c r="D112" s="16">
        <v>9629229.7699</v>
      </c>
      <c r="E112" s="16">
        <v>2182953.4274</v>
      </c>
      <c r="F112" s="17">
        <f t="shared" si="1"/>
        <v>11812183.1973</v>
      </c>
      <c r="G112" s="18"/>
      <c r="H112" s="18"/>
      <c r="I112" s="19"/>
      <c r="J112" s="19"/>
      <c r="K112" s="19"/>
      <c r="L112" s="19"/>
      <c r="M112" s="18"/>
      <c r="N112" s="18"/>
      <c r="O112" s="19"/>
      <c r="P112" s="19"/>
      <c r="Q112" s="19"/>
    </row>
    <row r="113" ht="18.75" spans="1:17">
      <c r="A113" s="14">
        <v>108</v>
      </c>
      <c r="B113" s="15" t="s">
        <v>88</v>
      </c>
      <c r="C113" s="15" t="s">
        <v>348</v>
      </c>
      <c r="D113" s="16">
        <v>13541679.4046</v>
      </c>
      <c r="E113" s="16">
        <v>3069908.6195</v>
      </c>
      <c r="F113" s="17">
        <f t="shared" si="1"/>
        <v>16611588.0241</v>
      </c>
      <c r="G113" s="18"/>
      <c r="H113" s="18"/>
      <c r="I113" s="19"/>
      <c r="J113" s="19"/>
      <c r="K113" s="19"/>
      <c r="L113" s="19"/>
      <c r="M113" s="18"/>
      <c r="N113" s="18"/>
      <c r="O113" s="19"/>
      <c r="P113" s="19"/>
      <c r="Q113" s="19"/>
    </row>
    <row r="114" ht="18.75" spans="1:17">
      <c r="A114" s="14">
        <v>109</v>
      </c>
      <c r="B114" s="15" t="s">
        <v>88</v>
      </c>
      <c r="C114" s="15" t="s">
        <v>350</v>
      </c>
      <c r="D114" s="16">
        <v>7536729.8578</v>
      </c>
      <c r="E114" s="16">
        <v>1708582.1678</v>
      </c>
      <c r="F114" s="17">
        <f t="shared" si="1"/>
        <v>9245312.0256</v>
      </c>
      <c r="G114" s="18"/>
      <c r="H114" s="18"/>
      <c r="I114" s="19"/>
      <c r="J114" s="19"/>
      <c r="K114" s="19"/>
      <c r="L114" s="19"/>
      <c r="M114" s="18"/>
      <c r="N114" s="18"/>
      <c r="O114" s="19"/>
      <c r="P114" s="19"/>
      <c r="Q114" s="19"/>
    </row>
    <row r="115" ht="18.75" spans="1:17">
      <c r="A115" s="14">
        <v>110</v>
      </c>
      <c r="B115" s="15" t="s">
        <v>88</v>
      </c>
      <c r="C115" s="15" t="s">
        <v>352</v>
      </c>
      <c r="D115" s="16">
        <v>8433380.1213</v>
      </c>
      <c r="E115" s="16">
        <v>1911853.438</v>
      </c>
      <c r="F115" s="17">
        <f t="shared" si="1"/>
        <v>10345233.5593</v>
      </c>
      <c r="G115" s="18"/>
      <c r="H115" s="18"/>
      <c r="I115" s="19"/>
      <c r="J115" s="19"/>
      <c r="K115" s="19"/>
      <c r="L115" s="19"/>
      <c r="M115" s="18"/>
      <c r="N115" s="18"/>
      <c r="O115" s="19"/>
      <c r="P115" s="19"/>
      <c r="Q115" s="19"/>
    </row>
    <row r="116" ht="18.75" spans="1:17">
      <c r="A116" s="14">
        <v>111</v>
      </c>
      <c r="B116" s="15" t="s">
        <v>89</v>
      </c>
      <c r="C116" s="15" t="s">
        <v>357</v>
      </c>
      <c r="D116" s="16">
        <v>9576729.3493</v>
      </c>
      <c r="E116" s="16">
        <v>2171051.5437</v>
      </c>
      <c r="F116" s="17">
        <f t="shared" si="1"/>
        <v>11747780.893</v>
      </c>
      <c r="G116" s="18"/>
      <c r="H116" s="18"/>
      <c r="I116" s="19"/>
      <c r="J116" s="19"/>
      <c r="K116" s="19"/>
      <c r="L116" s="19"/>
      <c r="M116" s="18"/>
      <c r="N116" s="18"/>
      <c r="O116" s="19"/>
      <c r="P116" s="19"/>
      <c r="Q116" s="19"/>
    </row>
    <row r="117" ht="18.75" spans="1:17">
      <c r="A117" s="14">
        <v>112</v>
      </c>
      <c r="B117" s="15" t="s">
        <v>89</v>
      </c>
      <c r="C117" s="15" t="s">
        <v>359</v>
      </c>
      <c r="D117" s="16">
        <v>10994134.9456</v>
      </c>
      <c r="E117" s="16">
        <v>2492378.4285</v>
      </c>
      <c r="F117" s="17">
        <f t="shared" si="1"/>
        <v>13486513.3741</v>
      </c>
      <c r="G117" s="18"/>
      <c r="H117" s="18"/>
      <c r="I117" s="19"/>
      <c r="J117" s="19"/>
      <c r="K117" s="19"/>
      <c r="L117" s="19"/>
      <c r="M117" s="18"/>
      <c r="N117" s="18"/>
      <c r="O117" s="19"/>
      <c r="P117" s="19"/>
      <c r="Q117" s="19"/>
    </row>
    <row r="118" ht="37.5" spans="1:17">
      <c r="A118" s="14">
        <v>113</v>
      </c>
      <c r="B118" s="15" t="s">
        <v>89</v>
      </c>
      <c r="C118" s="15" t="s">
        <v>361</v>
      </c>
      <c r="D118" s="16">
        <v>7316608.4843</v>
      </c>
      <c r="E118" s="16">
        <v>1658680.4915</v>
      </c>
      <c r="F118" s="17">
        <f t="shared" si="1"/>
        <v>8975288.9758</v>
      </c>
      <c r="G118" s="18"/>
      <c r="H118" s="18"/>
      <c r="I118" s="19"/>
      <c r="J118" s="19"/>
      <c r="K118" s="19"/>
      <c r="L118" s="19"/>
      <c r="M118" s="18"/>
      <c r="N118" s="18"/>
      <c r="O118" s="19"/>
      <c r="P118" s="19"/>
      <c r="Q118" s="19"/>
    </row>
    <row r="119" ht="18.75" spans="1:17">
      <c r="A119" s="14">
        <v>114</v>
      </c>
      <c r="B119" s="15" t="s">
        <v>89</v>
      </c>
      <c r="C119" s="15" t="s">
        <v>363</v>
      </c>
      <c r="D119" s="16">
        <v>9021708.8059</v>
      </c>
      <c r="E119" s="16">
        <v>2045227.9808</v>
      </c>
      <c r="F119" s="17">
        <f t="shared" si="1"/>
        <v>11066936.7867</v>
      </c>
      <c r="G119" s="18"/>
      <c r="H119" s="18"/>
      <c r="I119" s="19"/>
      <c r="J119" s="19"/>
      <c r="K119" s="19"/>
      <c r="L119" s="19"/>
      <c r="M119" s="18"/>
      <c r="N119" s="18"/>
      <c r="O119" s="19"/>
      <c r="P119" s="19"/>
      <c r="Q119" s="19"/>
    </row>
    <row r="120" ht="18.75" spans="1:17">
      <c r="A120" s="14">
        <v>115</v>
      </c>
      <c r="B120" s="15" t="s">
        <v>89</v>
      </c>
      <c r="C120" s="15" t="s">
        <v>365</v>
      </c>
      <c r="D120" s="16">
        <v>9481029.4054</v>
      </c>
      <c r="E120" s="16">
        <v>2149356.2965</v>
      </c>
      <c r="F120" s="17">
        <f t="shared" si="1"/>
        <v>11630385.7019</v>
      </c>
      <c r="G120" s="18"/>
      <c r="H120" s="18"/>
      <c r="I120" s="19"/>
      <c r="J120" s="19"/>
      <c r="K120" s="19"/>
      <c r="L120" s="19"/>
      <c r="M120" s="18"/>
      <c r="N120" s="18"/>
      <c r="O120" s="19"/>
      <c r="P120" s="19"/>
      <c r="Q120" s="19"/>
    </row>
    <row r="121" ht="18.75" spans="1:17">
      <c r="A121" s="14">
        <v>116</v>
      </c>
      <c r="B121" s="15" t="s">
        <v>89</v>
      </c>
      <c r="C121" s="15" t="s">
        <v>367</v>
      </c>
      <c r="D121" s="16">
        <v>9321323.6867</v>
      </c>
      <c r="E121" s="16">
        <v>2113150.8933</v>
      </c>
      <c r="F121" s="17">
        <f t="shared" si="1"/>
        <v>11434474.58</v>
      </c>
      <c r="G121" s="18"/>
      <c r="H121" s="18"/>
      <c r="I121" s="19"/>
      <c r="J121" s="19"/>
      <c r="K121" s="19"/>
      <c r="L121" s="19"/>
      <c r="M121" s="18"/>
      <c r="N121" s="18"/>
      <c r="O121" s="19"/>
      <c r="P121" s="19"/>
      <c r="Q121" s="19"/>
    </row>
    <row r="122" ht="18.75" spans="1:17">
      <c r="A122" s="14">
        <v>117</v>
      </c>
      <c r="B122" s="15" t="s">
        <v>89</v>
      </c>
      <c r="C122" s="15" t="s">
        <v>369</v>
      </c>
      <c r="D122" s="16">
        <v>12878046.2739</v>
      </c>
      <c r="E122" s="16">
        <v>2919462.5037</v>
      </c>
      <c r="F122" s="17">
        <f t="shared" si="1"/>
        <v>15797508.7776</v>
      </c>
      <c r="G122" s="18"/>
      <c r="H122" s="18"/>
      <c r="I122" s="19"/>
      <c r="J122" s="19"/>
      <c r="K122" s="19"/>
      <c r="L122" s="19"/>
      <c r="M122" s="18"/>
      <c r="N122" s="18"/>
      <c r="O122" s="19"/>
      <c r="P122" s="19"/>
      <c r="Q122" s="19"/>
    </row>
    <row r="123" ht="18.75" spans="1:17">
      <c r="A123" s="14">
        <v>118</v>
      </c>
      <c r="B123" s="15" t="s">
        <v>89</v>
      </c>
      <c r="C123" s="15" t="s">
        <v>371</v>
      </c>
      <c r="D123" s="16">
        <v>11886918.0963</v>
      </c>
      <c r="E123" s="16">
        <v>2694773.0213</v>
      </c>
      <c r="F123" s="17">
        <f t="shared" si="1"/>
        <v>14581691.1176</v>
      </c>
      <c r="G123" s="18"/>
      <c r="H123" s="18"/>
      <c r="I123" s="19"/>
      <c r="J123" s="19"/>
      <c r="K123" s="19"/>
      <c r="L123" s="19"/>
      <c r="M123" s="18"/>
      <c r="N123" s="18"/>
      <c r="O123" s="19"/>
      <c r="P123" s="19"/>
      <c r="Q123" s="19"/>
    </row>
    <row r="124" ht="18.75" spans="1:17">
      <c r="A124" s="14">
        <v>119</v>
      </c>
      <c r="B124" s="15" t="s">
        <v>90</v>
      </c>
      <c r="C124" s="15" t="s">
        <v>376</v>
      </c>
      <c r="D124" s="16">
        <v>9471716.0236</v>
      </c>
      <c r="E124" s="16">
        <v>2147244.946</v>
      </c>
      <c r="F124" s="17">
        <f t="shared" si="1"/>
        <v>11618960.9696</v>
      </c>
      <c r="G124" s="18"/>
      <c r="H124" s="18"/>
      <c r="I124" s="19"/>
      <c r="J124" s="19"/>
      <c r="K124" s="19"/>
      <c r="L124" s="19"/>
      <c r="M124" s="18"/>
      <c r="N124" s="18"/>
      <c r="O124" s="19"/>
      <c r="P124" s="19"/>
      <c r="Q124" s="19"/>
    </row>
    <row r="125" ht="18.75" spans="1:17">
      <c r="A125" s="14">
        <v>120</v>
      </c>
      <c r="B125" s="15" t="s">
        <v>90</v>
      </c>
      <c r="C125" s="15" t="s">
        <v>378</v>
      </c>
      <c r="D125" s="16">
        <v>8357356.246</v>
      </c>
      <c r="E125" s="16">
        <v>1894618.7699</v>
      </c>
      <c r="F125" s="17">
        <f t="shared" si="1"/>
        <v>10251975.0159</v>
      </c>
      <c r="G125" s="18"/>
      <c r="H125" s="18"/>
      <c r="I125" s="19"/>
      <c r="J125" s="19"/>
      <c r="K125" s="19"/>
      <c r="L125" s="19"/>
      <c r="M125" s="18"/>
      <c r="N125" s="18"/>
      <c r="O125" s="19"/>
      <c r="P125" s="19"/>
      <c r="Q125" s="19"/>
    </row>
    <row r="126" ht="18.75" spans="1:17">
      <c r="A126" s="14">
        <v>121</v>
      </c>
      <c r="B126" s="15" t="s">
        <v>90</v>
      </c>
      <c r="C126" s="15" t="s">
        <v>380</v>
      </c>
      <c r="D126" s="16">
        <v>8092405.5473</v>
      </c>
      <c r="E126" s="16">
        <v>1834554.2528</v>
      </c>
      <c r="F126" s="17">
        <f t="shared" si="1"/>
        <v>9926959.8001</v>
      </c>
      <c r="G126" s="18"/>
      <c r="H126" s="18"/>
      <c r="I126" s="19"/>
      <c r="J126" s="19"/>
      <c r="K126" s="19"/>
      <c r="L126" s="19"/>
      <c r="M126" s="18"/>
      <c r="N126" s="18"/>
      <c r="O126" s="19"/>
      <c r="P126" s="19"/>
      <c r="Q126" s="19"/>
    </row>
    <row r="127" ht="18.75" spans="1:17">
      <c r="A127" s="14">
        <v>122</v>
      </c>
      <c r="B127" s="15" t="s">
        <v>90</v>
      </c>
      <c r="C127" s="15" t="s">
        <v>382</v>
      </c>
      <c r="D127" s="16">
        <v>9593440.999</v>
      </c>
      <c r="E127" s="16">
        <v>2174840.0869</v>
      </c>
      <c r="F127" s="17">
        <f t="shared" si="1"/>
        <v>11768281.0859</v>
      </c>
      <c r="G127" s="18"/>
      <c r="H127" s="18"/>
      <c r="I127" s="19"/>
      <c r="J127" s="19"/>
      <c r="K127" s="19"/>
      <c r="L127" s="19"/>
      <c r="M127" s="18"/>
      <c r="N127" s="18"/>
      <c r="O127" s="19"/>
      <c r="P127" s="19"/>
      <c r="Q127" s="19"/>
    </row>
    <row r="128" ht="18.75" spans="1:17">
      <c r="A128" s="14">
        <v>123</v>
      </c>
      <c r="B128" s="15" t="s">
        <v>90</v>
      </c>
      <c r="C128" s="15" t="s">
        <v>384</v>
      </c>
      <c r="D128" s="16">
        <v>12450792.7629</v>
      </c>
      <c r="E128" s="16">
        <v>2822603.8204</v>
      </c>
      <c r="F128" s="17">
        <f t="shared" si="1"/>
        <v>15273396.5833</v>
      </c>
      <c r="G128" s="18"/>
      <c r="H128" s="18"/>
      <c r="I128" s="19"/>
      <c r="J128" s="19"/>
      <c r="K128" s="19"/>
      <c r="L128" s="19"/>
      <c r="M128" s="18"/>
      <c r="N128" s="18"/>
      <c r="O128" s="19"/>
      <c r="P128" s="19"/>
      <c r="Q128" s="19"/>
    </row>
    <row r="129" ht="18.75" spans="1:17">
      <c r="A129" s="14">
        <v>124</v>
      </c>
      <c r="B129" s="15" t="s">
        <v>90</v>
      </c>
      <c r="C129" s="15" t="s">
        <v>386</v>
      </c>
      <c r="D129" s="16">
        <v>10172453.7407</v>
      </c>
      <c r="E129" s="16">
        <v>2306102.6987</v>
      </c>
      <c r="F129" s="17">
        <f t="shared" si="1"/>
        <v>12478556.4394</v>
      </c>
      <c r="G129" s="18"/>
      <c r="H129" s="18"/>
      <c r="I129" s="19"/>
      <c r="J129" s="19"/>
      <c r="K129" s="19"/>
      <c r="L129" s="19"/>
      <c r="M129" s="18"/>
      <c r="N129" s="18"/>
      <c r="O129" s="19"/>
      <c r="P129" s="19"/>
      <c r="Q129" s="19"/>
    </row>
    <row r="130" ht="18.75" spans="1:17">
      <c r="A130" s="14">
        <v>125</v>
      </c>
      <c r="B130" s="15" t="s">
        <v>90</v>
      </c>
      <c r="C130" s="15" t="s">
        <v>388</v>
      </c>
      <c r="D130" s="16">
        <v>9649521.956</v>
      </c>
      <c r="E130" s="16">
        <v>2187553.6809</v>
      </c>
      <c r="F130" s="17">
        <f t="shared" si="1"/>
        <v>11837075.6369</v>
      </c>
      <c r="G130" s="18"/>
      <c r="H130" s="18"/>
      <c r="I130" s="19"/>
      <c r="J130" s="19"/>
      <c r="K130" s="19"/>
      <c r="L130" s="19"/>
      <c r="M130" s="18"/>
      <c r="N130" s="18"/>
      <c r="O130" s="19"/>
      <c r="P130" s="19"/>
      <c r="Q130" s="19"/>
    </row>
    <row r="131" ht="18.75" spans="1:17">
      <c r="A131" s="14">
        <v>126</v>
      </c>
      <c r="B131" s="15" t="s">
        <v>90</v>
      </c>
      <c r="C131" s="15" t="s">
        <v>390</v>
      </c>
      <c r="D131" s="16">
        <v>8292340.8354</v>
      </c>
      <c r="E131" s="16">
        <v>1879879.7288</v>
      </c>
      <c r="F131" s="17">
        <f t="shared" si="1"/>
        <v>10172220.5642</v>
      </c>
      <c r="G131" s="18"/>
      <c r="H131" s="18"/>
      <c r="I131" s="19"/>
      <c r="J131" s="19"/>
      <c r="K131" s="19"/>
      <c r="L131" s="19"/>
      <c r="M131" s="18"/>
      <c r="N131" s="18"/>
      <c r="O131" s="19"/>
      <c r="P131" s="19"/>
      <c r="Q131" s="19"/>
    </row>
    <row r="132" ht="18.75" spans="1:17">
      <c r="A132" s="14">
        <v>127</v>
      </c>
      <c r="B132" s="15" t="s">
        <v>90</v>
      </c>
      <c r="C132" s="15" t="s">
        <v>392</v>
      </c>
      <c r="D132" s="16">
        <v>10475365.2234</v>
      </c>
      <c r="E132" s="16">
        <v>2374772.9532</v>
      </c>
      <c r="F132" s="17">
        <f t="shared" si="1"/>
        <v>12850138.1766</v>
      </c>
      <c r="G132" s="18"/>
      <c r="H132" s="18"/>
      <c r="I132" s="19"/>
      <c r="J132" s="19"/>
      <c r="K132" s="19"/>
      <c r="L132" s="19"/>
      <c r="M132" s="18"/>
      <c r="N132" s="18"/>
      <c r="O132" s="19"/>
      <c r="P132" s="19"/>
      <c r="Q132" s="19"/>
    </row>
    <row r="133" ht="18.75" spans="1:17">
      <c r="A133" s="14">
        <v>128</v>
      </c>
      <c r="B133" s="15" t="s">
        <v>90</v>
      </c>
      <c r="C133" s="15" t="s">
        <v>394</v>
      </c>
      <c r="D133" s="16">
        <v>9910883.0364</v>
      </c>
      <c r="E133" s="16">
        <v>2246804.4288</v>
      </c>
      <c r="F133" s="17">
        <f t="shared" si="1"/>
        <v>12157687.4652</v>
      </c>
      <c r="G133" s="18"/>
      <c r="H133" s="18"/>
      <c r="I133" s="19"/>
      <c r="J133" s="19"/>
      <c r="K133" s="19"/>
      <c r="L133" s="19"/>
      <c r="M133" s="18"/>
      <c r="N133" s="18"/>
      <c r="O133" s="19"/>
      <c r="P133" s="19"/>
      <c r="Q133" s="19"/>
    </row>
    <row r="134" ht="18.75" spans="1:17">
      <c r="A134" s="14">
        <v>129</v>
      </c>
      <c r="B134" s="15" t="s">
        <v>90</v>
      </c>
      <c r="C134" s="15" t="s">
        <v>396</v>
      </c>
      <c r="D134" s="16">
        <v>11347299.6281</v>
      </c>
      <c r="E134" s="16">
        <v>2572441.1201</v>
      </c>
      <c r="F134" s="17">
        <f t="shared" si="1"/>
        <v>13919740.7482</v>
      </c>
      <c r="G134" s="18"/>
      <c r="H134" s="18"/>
      <c r="I134" s="19"/>
      <c r="J134" s="19"/>
      <c r="K134" s="19"/>
      <c r="L134" s="19"/>
      <c r="M134" s="18"/>
      <c r="N134" s="18"/>
      <c r="O134" s="19"/>
      <c r="P134" s="19"/>
      <c r="Q134" s="19"/>
    </row>
    <row r="135" ht="18.75" spans="1:17">
      <c r="A135" s="14">
        <v>130</v>
      </c>
      <c r="B135" s="15" t="s">
        <v>90</v>
      </c>
      <c r="C135" s="15" t="s">
        <v>398</v>
      </c>
      <c r="D135" s="16">
        <v>8714057.7471</v>
      </c>
      <c r="E135" s="16">
        <v>1975483.2609</v>
      </c>
      <c r="F135" s="17">
        <f t="shared" ref="F135:F198" si="2">D135+E135</f>
        <v>10689541.008</v>
      </c>
      <c r="G135" s="18"/>
      <c r="H135" s="18"/>
      <c r="I135" s="19"/>
      <c r="J135" s="19"/>
      <c r="K135" s="19"/>
      <c r="L135" s="19"/>
      <c r="M135" s="18"/>
      <c r="N135" s="18"/>
      <c r="O135" s="19"/>
      <c r="P135" s="19"/>
      <c r="Q135" s="19"/>
    </row>
    <row r="136" ht="18.75" spans="1:17">
      <c r="A136" s="14">
        <v>131</v>
      </c>
      <c r="B136" s="15" t="s">
        <v>90</v>
      </c>
      <c r="C136" s="15" t="s">
        <v>400</v>
      </c>
      <c r="D136" s="16">
        <v>10467631.5317</v>
      </c>
      <c r="E136" s="16">
        <v>2373019.7197</v>
      </c>
      <c r="F136" s="17">
        <f t="shared" si="2"/>
        <v>12840651.2514</v>
      </c>
      <c r="G136" s="18"/>
      <c r="H136" s="18"/>
      <c r="I136" s="19"/>
      <c r="J136" s="19"/>
      <c r="K136" s="19"/>
      <c r="L136" s="19"/>
      <c r="M136" s="18"/>
      <c r="N136" s="18"/>
      <c r="O136" s="19"/>
      <c r="P136" s="19"/>
      <c r="Q136" s="19"/>
    </row>
    <row r="137" ht="18.75" spans="1:17">
      <c r="A137" s="14">
        <v>132</v>
      </c>
      <c r="B137" s="15" t="s">
        <v>90</v>
      </c>
      <c r="C137" s="15" t="s">
        <v>402</v>
      </c>
      <c r="D137" s="16">
        <v>7732481.2977</v>
      </c>
      <c r="E137" s="16">
        <v>1752959.1623</v>
      </c>
      <c r="F137" s="17">
        <f t="shared" si="2"/>
        <v>9485440.46</v>
      </c>
      <c r="G137" s="18"/>
      <c r="H137" s="18"/>
      <c r="I137" s="19"/>
      <c r="J137" s="19"/>
      <c r="K137" s="19"/>
      <c r="L137" s="19"/>
      <c r="M137" s="18"/>
      <c r="N137" s="18"/>
      <c r="O137" s="19"/>
      <c r="P137" s="19"/>
      <c r="Q137" s="19"/>
    </row>
    <row r="138" ht="18.75" spans="1:17">
      <c r="A138" s="14">
        <v>133</v>
      </c>
      <c r="B138" s="15" t="s">
        <v>90</v>
      </c>
      <c r="C138" s="15" t="s">
        <v>404</v>
      </c>
      <c r="D138" s="16">
        <v>8123135.221</v>
      </c>
      <c r="E138" s="16">
        <v>1841520.6923</v>
      </c>
      <c r="F138" s="17">
        <f t="shared" si="2"/>
        <v>9964655.9133</v>
      </c>
      <c r="G138" s="18"/>
      <c r="H138" s="18"/>
      <c r="I138" s="19"/>
      <c r="J138" s="19"/>
      <c r="K138" s="19"/>
      <c r="L138" s="19"/>
      <c r="M138" s="18"/>
      <c r="N138" s="18"/>
      <c r="O138" s="19"/>
      <c r="P138" s="19"/>
      <c r="Q138" s="19"/>
    </row>
    <row r="139" ht="18.75" spans="1:17">
      <c r="A139" s="14">
        <v>134</v>
      </c>
      <c r="B139" s="15" t="s">
        <v>90</v>
      </c>
      <c r="C139" s="15" t="s">
        <v>406</v>
      </c>
      <c r="D139" s="16">
        <v>7409289.9625</v>
      </c>
      <c r="E139" s="16">
        <v>1679691.4504</v>
      </c>
      <c r="F139" s="17">
        <f t="shared" si="2"/>
        <v>9088981.4129</v>
      </c>
      <c r="G139" s="18"/>
      <c r="H139" s="18"/>
      <c r="I139" s="19"/>
      <c r="J139" s="19"/>
      <c r="K139" s="19"/>
      <c r="L139" s="19"/>
      <c r="M139" s="18"/>
      <c r="N139" s="18"/>
      <c r="O139" s="19"/>
      <c r="P139" s="19"/>
      <c r="Q139" s="19"/>
    </row>
    <row r="140" ht="18.75" spans="1:17">
      <c r="A140" s="14">
        <v>135</v>
      </c>
      <c r="B140" s="15" t="s">
        <v>90</v>
      </c>
      <c r="C140" s="15" t="s">
        <v>408</v>
      </c>
      <c r="D140" s="16">
        <v>9375015.2493</v>
      </c>
      <c r="E140" s="16">
        <v>2125322.8098</v>
      </c>
      <c r="F140" s="17">
        <f t="shared" si="2"/>
        <v>11500338.0591</v>
      </c>
      <c r="G140" s="18"/>
      <c r="H140" s="18"/>
      <c r="I140" s="19"/>
      <c r="J140" s="19"/>
      <c r="K140" s="19"/>
      <c r="L140" s="19"/>
      <c r="M140" s="18"/>
      <c r="N140" s="18"/>
      <c r="O140" s="19"/>
      <c r="P140" s="19"/>
      <c r="Q140" s="19"/>
    </row>
    <row r="141" ht="18.75" spans="1:17">
      <c r="A141" s="14">
        <v>136</v>
      </c>
      <c r="B141" s="15" t="s">
        <v>90</v>
      </c>
      <c r="C141" s="15" t="s">
        <v>410</v>
      </c>
      <c r="D141" s="16">
        <v>8785341.9359</v>
      </c>
      <c r="E141" s="16">
        <v>1991643.4386</v>
      </c>
      <c r="F141" s="17">
        <f t="shared" si="2"/>
        <v>10776985.3745</v>
      </c>
      <c r="G141" s="18"/>
      <c r="H141" s="18"/>
      <c r="I141" s="19"/>
      <c r="J141" s="19"/>
      <c r="K141" s="19"/>
      <c r="L141" s="19"/>
      <c r="M141" s="18"/>
      <c r="N141" s="18"/>
      <c r="O141" s="19"/>
      <c r="P141" s="19"/>
      <c r="Q141" s="19"/>
    </row>
    <row r="142" ht="18.75" spans="1:17">
      <c r="A142" s="14">
        <v>137</v>
      </c>
      <c r="B142" s="15" t="s">
        <v>90</v>
      </c>
      <c r="C142" s="15" t="s">
        <v>412</v>
      </c>
      <c r="D142" s="16">
        <v>10289252.5468</v>
      </c>
      <c r="E142" s="16">
        <v>2332581.0734</v>
      </c>
      <c r="F142" s="17">
        <f t="shared" si="2"/>
        <v>12621833.6202</v>
      </c>
      <c r="G142" s="18"/>
      <c r="H142" s="18"/>
      <c r="I142" s="19"/>
      <c r="J142" s="19"/>
      <c r="K142" s="19"/>
      <c r="L142" s="19"/>
      <c r="M142" s="18"/>
      <c r="N142" s="18"/>
      <c r="O142" s="19"/>
      <c r="P142" s="19"/>
      <c r="Q142" s="19"/>
    </row>
    <row r="143" ht="18.75" spans="1:17">
      <c r="A143" s="14">
        <v>138</v>
      </c>
      <c r="B143" s="15" t="s">
        <v>90</v>
      </c>
      <c r="C143" s="15" t="s">
        <v>414</v>
      </c>
      <c r="D143" s="16">
        <v>7131252.0093</v>
      </c>
      <c r="E143" s="16">
        <v>1616660.0432</v>
      </c>
      <c r="F143" s="17">
        <f t="shared" si="2"/>
        <v>8747912.0525</v>
      </c>
      <c r="G143" s="18"/>
      <c r="H143" s="18"/>
      <c r="I143" s="19"/>
      <c r="J143" s="19"/>
      <c r="K143" s="19"/>
      <c r="L143" s="19"/>
      <c r="M143" s="18"/>
      <c r="N143" s="18"/>
      <c r="O143" s="19"/>
      <c r="P143" s="19"/>
      <c r="Q143" s="19"/>
    </row>
    <row r="144" ht="18.75" spans="1:17">
      <c r="A144" s="14">
        <v>139</v>
      </c>
      <c r="B144" s="15" t="s">
        <v>90</v>
      </c>
      <c r="C144" s="15" t="s">
        <v>416</v>
      </c>
      <c r="D144" s="16">
        <v>9750727.2964</v>
      </c>
      <c r="E144" s="16">
        <v>2210497.0055</v>
      </c>
      <c r="F144" s="17">
        <f t="shared" si="2"/>
        <v>11961224.3019</v>
      </c>
      <c r="G144" s="18"/>
      <c r="H144" s="18"/>
      <c r="I144" s="19"/>
      <c r="J144" s="19"/>
      <c r="K144" s="19"/>
      <c r="L144" s="19"/>
      <c r="M144" s="18"/>
      <c r="N144" s="18"/>
      <c r="O144" s="19"/>
      <c r="P144" s="19"/>
      <c r="Q144" s="19"/>
    </row>
    <row r="145" ht="18.75" spans="1:17">
      <c r="A145" s="14">
        <v>140</v>
      </c>
      <c r="B145" s="15" t="s">
        <v>90</v>
      </c>
      <c r="C145" s="15" t="s">
        <v>418</v>
      </c>
      <c r="D145" s="16">
        <v>9494459.9639</v>
      </c>
      <c r="E145" s="16">
        <v>2152401.0139</v>
      </c>
      <c r="F145" s="17">
        <f t="shared" si="2"/>
        <v>11646860.9778</v>
      </c>
      <c r="G145" s="18"/>
      <c r="H145" s="18"/>
      <c r="I145" s="19"/>
      <c r="J145" s="19"/>
      <c r="K145" s="19"/>
      <c r="L145" s="19"/>
      <c r="M145" s="18"/>
      <c r="N145" s="18"/>
      <c r="O145" s="19"/>
      <c r="P145" s="19"/>
      <c r="Q145" s="19"/>
    </row>
    <row r="146" ht="18.75" spans="1:17">
      <c r="A146" s="14">
        <v>141</v>
      </c>
      <c r="B146" s="15" t="s">
        <v>90</v>
      </c>
      <c r="C146" s="15" t="s">
        <v>420</v>
      </c>
      <c r="D146" s="16">
        <v>10056313.0865</v>
      </c>
      <c r="E146" s="16">
        <v>2279773.5275</v>
      </c>
      <c r="F146" s="17">
        <f t="shared" si="2"/>
        <v>12336086.614</v>
      </c>
      <c r="G146" s="18"/>
      <c r="H146" s="18"/>
      <c r="I146" s="19"/>
      <c r="J146" s="19"/>
      <c r="K146" s="19"/>
      <c r="L146" s="19"/>
      <c r="M146" s="18"/>
      <c r="N146" s="18"/>
      <c r="O146" s="19"/>
      <c r="P146" s="19"/>
      <c r="Q146" s="19"/>
    </row>
    <row r="147" ht="18.75" spans="1:17">
      <c r="A147" s="14">
        <v>142</v>
      </c>
      <c r="B147" s="15" t="s">
        <v>91</v>
      </c>
      <c r="C147" s="15" t="s">
        <v>424</v>
      </c>
      <c r="D147" s="16">
        <v>8445289.0579</v>
      </c>
      <c r="E147" s="16">
        <v>1914553.2026</v>
      </c>
      <c r="F147" s="17">
        <f t="shared" si="2"/>
        <v>10359842.2605</v>
      </c>
      <c r="G147" s="18"/>
      <c r="H147" s="18"/>
      <c r="I147" s="19"/>
      <c r="J147" s="19"/>
      <c r="K147" s="19"/>
      <c r="L147" s="19"/>
      <c r="M147" s="18"/>
      <c r="N147" s="18"/>
      <c r="O147" s="19"/>
      <c r="P147" s="19"/>
      <c r="Q147" s="19"/>
    </row>
    <row r="148" ht="18.75" spans="1:17">
      <c r="A148" s="14">
        <v>143</v>
      </c>
      <c r="B148" s="15" t="s">
        <v>91</v>
      </c>
      <c r="C148" s="15" t="s">
        <v>426</v>
      </c>
      <c r="D148" s="16">
        <v>8166285.9968</v>
      </c>
      <c r="E148" s="16">
        <v>1851303.0047</v>
      </c>
      <c r="F148" s="17">
        <f t="shared" si="2"/>
        <v>10017589.0015</v>
      </c>
      <c r="G148" s="18"/>
      <c r="H148" s="18"/>
      <c r="I148" s="19"/>
      <c r="J148" s="19"/>
      <c r="K148" s="19"/>
      <c r="L148" s="19"/>
      <c r="M148" s="18"/>
      <c r="N148" s="18"/>
      <c r="O148" s="19"/>
      <c r="P148" s="19"/>
      <c r="Q148" s="19"/>
    </row>
    <row r="149" ht="18.75" spans="1:17">
      <c r="A149" s="14">
        <v>144</v>
      </c>
      <c r="B149" s="15" t="s">
        <v>91</v>
      </c>
      <c r="C149" s="15" t="s">
        <v>428</v>
      </c>
      <c r="D149" s="16">
        <v>11456945.4799</v>
      </c>
      <c r="E149" s="16">
        <v>2597297.9149</v>
      </c>
      <c r="F149" s="17">
        <f t="shared" si="2"/>
        <v>14054243.3948</v>
      </c>
      <c r="G149" s="18"/>
      <c r="H149" s="18"/>
      <c r="I149" s="19"/>
      <c r="J149" s="19"/>
      <c r="K149" s="19"/>
      <c r="L149" s="19"/>
      <c r="M149" s="18"/>
      <c r="N149" s="18"/>
      <c r="O149" s="19"/>
      <c r="P149" s="19"/>
      <c r="Q149" s="19"/>
    </row>
    <row r="150" ht="18.75" spans="1:17">
      <c r="A150" s="14">
        <v>145</v>
      </c>
      <c r="B150" s="15" t="s">
        <v>91</v>
      </c>
      <c r="C150" s="15" t="s">
        <v>430</v>
      </c>
      <c r="D150" s="16">
        <v>6599547.0196</v>
      </c>
      <c r="E150" s="16">
        <v>1496122.1334</v>
      </c>
      <c r="F150" s="17">
        <f t="shared" si="2"/>
        <v>8095669.153</v>
      </c>
      <c r="G150" s="18"/>
      <c r="H150" s="18"/>
      <c r="I150" s="19"/>
      <c r="J150" s="19"/>
      <c r="K150" s="19"/>
      <c r="L150" s="19"/>
      <c r="M150" s="18"/>
      <c r="N150" s="18"/>
      <c r="O150" s="19"/>
      <c r="P150" s="19"/>
      <c r="Q150" s="19"/>
    </row>
    <row r="151" ht="18.75" spans="1:17">
      <c r="A151" s="14">
        <v>146</v>
      </c>
      <c r="B151" s="15" t="s">
        <v>91</v>
      </c>
      <c r="C151" s="15" t="s">
        <v>432</v>
      </c>
      <c r="D151" s="16">
        <v>9134309.2449</v>
      </c>
      <c r="E151" s="16">
        <v>2070754.5826</v>
      </c>
      <c r="F151" s="17">
        <f t="shared" si="2"/>
        <v>11205063.8275</v>
      </c>
      <c r="G151" s="18"/>
      <c r="H151" s="18"/>
      <c r="I151" s="19"/>
      <c r="J151" s="19"/>
      <c r="K151" s="19"/>
      <c r="L151" s="19"/>
      <c r="M151" s="18"/>
      <c r="N151" s="18"/>
      <c r="O151" s="19"/>
      <c r="P151" s="19"/>
      <c r="Q151" s="19"/>
    </row>
    <row r="152" ht="18.75" spans="1:17">
      <c r="A152" s="14">
        <v>147</v>
      </c>
      <c r="B152" s="15" t="s">
        <v>91</v>
      </c>
      <c r="C152" s="15" t="s">
        <v>434</v>
      </c>
      <c r="D152" s="16">
        <v>6580314.5944</v>
      </c>
      <c r="E152" s="16">
        <v>1491762.1285</v>
      </c>
      <c r="F152" s="17">
        <f t="shared" si="2"/>
        <v>8072076.7229</v>
      </c>
      <c r="G152" s="18"/>
      <c r="H152" s="18"/>
      <c r="I152" s="19"/>
      <c r="J152" s="19"/>
      <c r="K152" s="19"/>
      <c r="L152" s="19"/>
      <c r="M152" s="18"/>
      <c r="N152" s="18"/>
      <c r="O152" s="19"/>
      <c r="P152" s="19"/>
      <c r="Q152" s="19"/>
    </row>
    <row r="153" ht="18.75" spans="1:17">
      <c r="A153" s="14">
        <v>148</v>
      </c>
      <c r="B153" s="15" t="s">
        <v>91</v>
      </c>
      <c r="C153" s="15" t="s">
        <v>436</v>
      </c>
      <c r="D153" s="16">
        <v>11030742.1585</v>
      </c>
      <c r="E153" s="16">
        <v>2500677.3104</v>
      </c>
      <c r="F153" s="17">
        <f t="shared" si="2"/>
        <v>13531419.4689</v>
      </c>
      <c r="G153" s="18"/>
      <c r="H153" s="18"/>
      <c r="I153" s="19"/>
      <c r="J153" s="19"/>
      <c r="K153" s="19"/>
      <c r="L153" s="19"/>
      <c r="M153" s="18"/>
      <c r="N153" s="18"/>
      <c r="O153" s="19"/>
      <c r="P153" s="19"/>
      <c r="Q153" s="19"/>
    </row>
    <row r="154" ht="18.75" spans="1:17">
      <c r="A154" s="14">
        <v>149</v>
      </c>
      <c r="B154" s="15" t="s">
        <v>91</v>
      </c>
      <c r="C154" s="15" t="s">
        <v>438</v>
      </c>
      <c r="D154" s="16">
        <v>7299764.9708</v>
      </c>
      <c r="E154" s="16">
        <v>1654862.0547</v>
      </c>
      <c r="F154" s="17">
        <f t="shared" si="2"/>
        <v>8954627.0255</v>
      </c>
      <c r="G154" s="18"/>
      <c r="H154" s="18"/>
      <c r="I154" s="19"/>
      <c r="J154" s="19"/>
      <c r="K154" s="19"/>
      <c r="L154" s="19"/>
      <c r="M154" s="18"/>
      <c r="N154" s="18"/>
      <c r="O154" s="19"/>
      <c r="P154" s="19"/>
      <c r="Q154" s="19"/>
    </row>
    <row r="155" ht="18.75" spans="1:17">
      <c r="A155" s="14">
        <v>150</v>
      </c>
      <c r="B155" s="15" t="s">
        <v>91</v>
      </c>
      <c r="C155" s="15" t="s">
        <v>440</v>
      </c>
      <c r="D155" s="16">
        <v>8669577.8106</v>
      </c>
      <c r="E155" s="16">
        <v>1965399.6268</v>
      </c>
      <c r="F155" s="17">
        <f t="shared" si="2"/>
        <v>10634977.4374</v>
      </c>
      <c r="G155" s="18"/>
      <c r="H155" s="18"/>
      <c r="I155" s="19"/>
      <c r="J155" s="19"/>
      <c r="K155" s="19"/>
      <c r="L155" s="19"/>
      <c r="M155" s="18"/>
      <c r="N155" s="18"/>
      <c r="O155" s="19"/>
      <c r="P155" s="19"/>
      <c r="Q155" s="19"/>
    </row>
    <row r="156" ht="18.75" spans="1:17">
      <c r="A156" s="14">
        <v>151</v>
      </c>
      <c r="B156" s="15" t="s">
        <v>91</v>
      </c>
      <c r="C156" s="15" t="s">
        <v>442</v>
      </c>
      <c r="D156" s="16">
        <v>7389619.1549</v>
      </c>
      <c r="E156" s="16">
        <v>1675232.0639</v>
      </c>
      <c r="F156" s="17">
        <f t="shared" si="2"/>
        <v>9064851.2188</v>
      </c>
      <c r="G156" s="18"/>
      <c r="H156" s="18"/>
      <c r="I156" s="19"/>
      <c r="J156" s="19"/>
      <c r="K156" s="19"/>
      <c r="L156" s="19"/>
      <c r="M156" s="18"/>
      <c r="N156" s="18"/>
      <c r="O156" s="19"/>
      <c r="P156" s="19"/>
      <c r="Q156" s="19"/>
    </row>
    <row r="157" ht="18.75" spans="1:17">
      <c r="A157" s="14">
        <v>152</v>
      </c>
      <c r="B157" s="15" t="s">
        <v>91</v>
      </c>
      <c r="C157" s="15" t="s">
        <v>444</v>
      </c>
      <c r="D157" s="16">
        <v>10646945.3182</v>
      </c>
      <c r="E157" s="16">
        <v>2413670.2861</v>
      </c>
      <c r="F157" s="17">
        <f t="shared" si="2"/>
        <v>13060615.6043</v>
      </c>
      <c r="G157" s="18"/>
      <c r="H157" s="18"/>
      <c r="I157" s="19"/>
      <c r="J157" s="19"/>
      <c r="K157" s="19"/>
      <c r="L157" s="19"/>
      <c r="M157" s="18"/>
      <c r="N157" s="18"/>
      <c r="O157" s="19"/>
      <c r="P157" s="19"/>
      <c r="Q157" s="19"/>
    </row>
    <row r="158" ht="18.75" spans="1:17">
      <c r="A158" s="14">
        <v>153</v>
      </c>
      <c r="B158" s="15" t="s">
        <v>91</v>
      </c>
      <c r="C158" s="15" t="s">
        <v>446</v>
      </c>
      <c r="D158" s="16">
        <v>7540336.7033</v>
      </c>
      <c r="E158" s="16">
        <v>1709399.8423</v>
      </c>
      <c r="F158" s="17">
        <f t="shared" si="2"/>
        <v>9249736.5456</v>
      </c>
      <c r="G158" s="18"/>
      <c r="H158" s="18"/>
      <c r="I158" s="19"/>
      <c r="J158" s="19"/>
      <c r="K158" s="19"/>
      <c r="L158" s="19"/>
      <c r="M158" s="18"/>
      <c r="N158" s="18"/>
      <c r="O158" s="19"/>
      <c r="P158" s="19"/>
      <c r="Q158" s="19"/>
    </row>
    <row r="159" ht="18.75" spans="1:17">
      <c r="A159" s="14">
        <v>154</v>
      </c>
      <c r="B159" s="15" t="s">
        <v>91</v>
      </c>
      <c r="C159" s="15" t="s">
        <v>448</v>
      </c>
      <c r="D159" s="16">
        <v>8699792.2699</v>
      </c>
      <c r="E159" s="16">
        <v>1972249.2668</v>
      </c>
      <c r="F159" s="17">
        <f t="shared" si="2"/>
        <v>10672041.5367</v>
      </c>
      <c r="G159" s="18"/>
      <c r="H159" s="18"/>
      <c r="I159" s="19"/>
      <c r="J159" s="19"/>
      <c r="K159" s="19"/>
      <c r="L159" s="19"/>
      <c r="M159" s="18"/>
      <c r="N159" s="18"/>
      <c r="O159" s="19"/>
      <c r="P159" s="19"/>
      <c r="Q159" s="19"/>
    </row>
    <row r="160" ht="18.75" spans="1:17">
      <c r="A160" s="14">
        <v>155</v>
      </c>
      <c r="B160" s="15" t="s">
        <v>91</v>
      </c>
      <c r="C160" s="15" t="s">
        <v>450</v>
      </c>
      <c r="D160" s="16">
        <v>7690163.0809</v>
      </c>
      <c r="E160" s="16">
        <v>1743365.5917</v>
      </c>
      <c r="F160" s="17">
        <f t="shared" si="2"/>
        <v>9433528.6726</v>
      </c>
      <c r="G160" s="18"/>
      <c r="H160" s="18"/>
      <c r="I160" s="19"/>
      <c r="J160" s="19"/>
      <c r="K160" s="19"/>
      <c r="L160" s="19"/>
      <c r="M160" s="18"/>
      <c r="N160" s="18"/>
      <c r="O160" s="19"/>
      <c r="P160" s="19"/>
      <c r="Q160" s="19"/>
    </row>
    <row r="161" ht="18.75" spans="1:17">
      <c r="A161" s="14">
        <v>156</v>
      </c>
      <c r="B161" s="15" t="s">
        <v>91</v>
      </c>
      <c r="C161" s="15" t="s">
        <v>452</v>
      </c>
      <c r="D161" s="16">
        <v>7077099.8212</v>
      </c>
      <c r="E161" s="16">
        <v>1604383.7025</v>
      </c>
      <c r="F161" s="17">
        <f t="shared" si="2"/>
        <v>8681483.5237</v>
      </c>
      <c r="G161" s="18"/>
      <c r="H161" s="18"/>
      <c r="I161" s="19"/>
      <c r="J161" s="19"/>
      <c r="K161" s="19"/>
      <c r="L161" s="19"/>
      <c r="M161" s="18"/>
      <c r="N161" s="18"/>
      <c r="O161" s="19"/>
      <c r="P161" s="19"/>
      <c r="Q161" s="19"/>
    </row>
    <row r="162" ht="18.75" spans="1:17">
      <c r="A162" s="14">
        <v>157</v>
      </c>
      <c r="B162" s="15" t="s">
        <v>91</v>
      </c>
      <c r="C162" s="15" t="s">
        <v>454</v>
      </c>
      <c r="D162" s="16">
        <v>10369932.105</v>
      </c>
      <c r="E162" s="16">
        <v>2350871.1882</v>
      </c>
      <c r="F162" s="17">
        <f t="shared" si="2"/>
        <v>12720803.2932</v>
      </c>
      <c r="G162" s="18"/>
      <c r="H162" s="18"/>
      <c r="I162" s="19"/>
      <c r="J162" s="19"/>
      <c r="K162" s="19"/>
      <c r="L162" s="19"/>
      <c r="M162" s="18"/>
      <c r="N162" s="18"/>
      <c r="O162" s="19"/>
      <c r="P162" s="19"/>
      <c r="Q162" s="19"/>
    </row>
    <row r="163" ht="18.75" spans="1:17">
      <c r="A163" s="14">
        <v>158</v>
      </c>
      <c r="B163" s="15" t="s">
        <v>91</v>
      </c>
      <c r="C163" s="15" t="s">
        <v>456</v>
      </c>
      <c r="D163" s="16">
        <v>10687269.1824</v>
      </c>
      <c r="E163" s="16">
        <v>2422811.7356</v>
      </c>
      <c r="F163" s="17">
        <f t="shared" si="2"/>
        <v>13110080.918</v>
      </c>
      <c r="G163" s="18"/>
      <c r="H163" s="18"/>
      <c r="I163" s="19"/>
      <c r="J163" s="19"/>
      <c r="K163" s="19"/>
      <c r="L163" s="19"/>
      <c r="M163" s="18"/>
      <c r="N163" s="18"/>
      <c r="O163" s="19"/>
      <c r="P163" s="19"/>
      <c r="Q163" s="19"/>
    </row>
    <row r="164" ht="18.75" spans="1:17">
      <c r="A164" s="14">
        <v>159</v>
      </c>
      <c r="B164" s="15" t="s">
        <v>91</v>
      </c>
      <c r="C164" s="15" t="s">
        <v>458</v>
      </c>
      <c r="D164" s="16">
        <v>5950676.7129</v>
      </c>
      <c r="E164" s="16">
        <v>1349022.7605</v>
      </c>
      <c r="F164" s="17">
        <f t="shared" si="2"/>
        <v>7299699.4734</v>
      </c>
      <c r="G164" s="18"/>
      <c r="H164" s="18"/>
      <c r="I164" s="19"/>
      <c r="J164" s="19"/>
      <c r="K164" s="19"/>
      <c r="L164" s="19"/>
      <c r="M164" s="18"/>
      <c r="N164" s="18"/>
      <c r="O164" s="19"/>
      <c r="P164" s="19"/>
      <c r="Q164" s="19"/>
    </row>
    <row r="165" ht="18.75" spans="1:17">
      <c r="A165" s="14">
        <v>160</v>
      </c>
      <c r="B165" s="15" t="s">
        <v>91</v>
      </c>
      <c r="C165" s="15" t="s">
        <v>460</v>
      </c>
      <c r="D165" s="16">
        <v>8016718.9951</v>
      </c>
      <c r="E165" s="16">
        <v>1817396.0561</v>
      </c>
      <c r="F165" s="17">
        <f t="shared" si="2"/>
        <v>9834115.0512</v>
      </c>
      <c r="G165" s="18"/>
      <c r="H165" s="18"/>
      <c r="I165" s="19"/>
      <c r="J165" s="19"/>
      <c r="K165" s="19"/>
      <c r="L165" s="19"/>
      <c r="M165" s="18"/>
      <c r="N165" s="18"/>
      <c r="O165" s="19"/>
      <c r="P165" s="19"/>
      <c r="Q165" s="19"/>
    </row>
    <row r="166" ht="18.75" spans="1:17">
      <c r="A166" s="14">
        <v>161</v>
      </c>
      <c r="B166" s="15" t="s">
        <v>91</v>
      </c>
      <c r="C166" s="15" t="s">
        <v>462</v>
      </c>
      <c r="D166" s="16">
        <v>9486918.191</v>
      </c>
      <c r="E166" s="16">
        <v>2150691.2885</v>
      </c>
      <c r="F166" s="17">
        <f t="shared" si="2"/>
        <v>11637609.4795</v>
      </c>
      <c r="G166" s="18"/>
      <c r="H166" s="18"/>
      <c r="I166" s="19"/>
      <c r="J166" s="19"/>
      <c r="K166" s="19"/>
      <c r="L166" s="19"/>
      <c r="M166" s="18"/>
      <c r="N166" s="18"/>
      <c r="O166" s="19"/>
      <c r="P166" s="19"/>
      <c r="Q166" s="19"/>
    </row>
    <row r="167" ht="37.5" spans="1:17">
      <c r="A167" s="14">
        <v>162</v>
      </c>
      <c r="B167" s="15" t="s">
        <v>91</v>
      </c>
      <c r="C167" s="15" t="s">
        <v>464</v>
      </c>
      <c r="D167" s="16">
        <v>13815219.8475</v>
      </c>
      <c r="E167" s="16">
        <v>3131920.4378</v>
      </c>
      <c r="F167" s="17">
        <f t="shared" si="2"/>
        <v>16947140.2853</v>
      </c>
      <c r="G167" s="18"/>
      <c r="H167" s="18"/>
      <c r="I167" s="19"/>
      <c r="J167" s="19"/>
      <c r="K167" s="19"/>
      <c r="L167" s="19"/>
      <c r="M167" s="18"/>
      <c r="N167" s="18"/>
      <c r="O167" s="19"/>
      <c r="P167" s="19"/>
      <c r="Q167" s="19"/>
    </row>
    <row r="168" ht="18.75" spans="1:17">
      <c r="A168" s="14">
        <v>163</v>
      </c>
      <c r="B168" s="15" t="s">
        <v>91</v>
      </c>
      <c r="C168" s="15" t="s">
        <v>466</v>
      </c>
      <c r="D168" s="16">
        <v>8627039.7024</v>
      </c>
      <c r="E168" s="16">
        <v>1955756.2066</v>
      </c>
      <c r="F168" s="17">
        <f t="shared" si="2"/>
        <v>10582795.909</v>
      </c>
      <c r="G168" s="18"/>
      <c r="H168" s="18"/>
      <c r="I168" s="19"/>
      <c r="J168" s="19"/>
      <c r="K168" s="19"/>
      <c r="L168" s="19"/>
      <c r="M168" s="18"/>
      <c r="N168" s="18"/>
      <c r="O168" s="19"/>
      <c r="P168" s="19"/>
      <c r="Q168" s="19"/>
    </row>
    <row r="169" ht="18.75" spans="1:17">
      <c r="A169" s="14">
        <v>164</v>
      </c>
      <c r="B169" s="15" t="s">
        <v>91</v>
      </c>
      <c r="C169" s="15" t="s">
        <v>468</v>
      </c>
      <c r="D169" s="16">
        <v>8033665.6821</v>
      </c>
      <c r="E169" s="16">
        <v>1821237.8824</v>
      </c>
      <c r="F169" s="17">
        <f t="shared" si="2"/>
        <v>9854903.5645</v>
      </c>
      <c r="G169" s="18"/>
      <c r="H169" s="18"/>
      <c r="I169" s="19"/>
      <c r="J169" s="19"/>
      <c r="K169" s="19"/>
      <c r="L169" s="19"/>
      <c r="M169" s="18"/>
      <c r="N169" s="18"/>
      <c r="O169" s="19"/>
      <c r="P169" s="19"/>
      <c r="Q169" s="19"/>
    </row>
    <row r="170" ht="18.75" spans="1:17">
      <c r="A170" s="14">
        <v>165</v>
      </c>
      <c r="B170" s="15" t="s">
        <v>91</v>
      </c>
      <c r="C170" s="15" t="s">
        <v>470</v>
      </c>
      <c r="D170" s="16">
        <v>7841619.4063</v>
      </c>
      <c r="E170" s="16">
        <v>1777700.8513</v>
      </c>
      <c r="F170" s="17">
        <f t="shared" si="2"/>
        <v>9619320.2576</v>
      </c>
      <c r="G170" s="18"/>
      <c r="H170" s="18"/>
      <c r="I170" s="19"/>
      <c r="J170" s="19"/>
      <c r="K170" s="19"/>
      <c r="L170" s="19"/>
      <c r="M170" s="18"/>
      <c r="N170" s="18"/>
      <c r="O170" s="19"/>
      <c r="P170" s="19"/>
      <c r="Q170" s="19"/>
    </row>
    <row r="171" ht="18.75" spans="1:17">
      <c r="A171" s="14">
        <v>166</v>
      </c>
      <c r="B171" s="15" t="s">
        <v>91</v>
      </c>
      <c r="C171" s="15" t="s">
        <v>472</v>
      </c>
      <c r="D171" s="16">
        <v>8968215.4397</v>
      </c>
      <c r="E171" s="16">
        <v>2033100.9956</v>
      </c>
      <c r="F171" s="17">
        <f t="shared" si="2"/>
        <v>11001316.4353</v>
      </c>
      <c r="G171" s="18"/>
      <c r="H171" s="18"/>
      <c r="I171" s="19"/>
      <c r="J171" s="19"/>
      <c r="K171" s="19"/>
      <c r="L171" s="19"/>
      <c r="M171" s="18"/>
      <c r="N171" s="18"/>
      <c r="O171" s="19"/>
      <c r="P171" s="19"/>
      <c r="Q171" s="19"/>
    </row>
    <row r="172" ht="18.75" spans="1:17">
      <c r="A172" s="14">
        <v>167</v>
      </c>
      <c r="B172" s="15" t="s">
        <v>91</v>
      </c>
      <c r="C172" s="15" t="s">
        <v>474</v>
      </c>
      <c r="D172" s="16">
        <v>7795612.6061</v>
      </c>
      <c r="E172" s="16">
        <v>1767271.0761</v>
      </c>
      <c r="F172" s="17">
        <f t="shared" si="2"/>
        <v>9562883.6822</v>
      </c>
      <c r="G172" s="18"/>
      <c r="H172" s="18"/>
      <c r="I172" s="19"/>
      <c r="J172" s="19"/>
      <c r="K172" s="19"/>
      <c r="L172" s="19"/>
      <c r="M172" s="18"/>
      <c r="N172" s="18"/>
      <c r="O172" s="19"/>
      <c r="P172" s="19"/>
      <c r="Q172" s="19"/>
    </row>
    <row r="173" ht="18.75" spans="1:17">
      <c r="A173" s="14">
        <v>168</v>
      </c>
      <c r="B173" s="15" t="s">
        <v>91</v>
      </c>
      <c r="C173" s="15" t="s">
        <v>476</v>
      </c>
      <c r="D173" s="16">
        <v>7560698.13</v>
      </c>
      <c r="E173" s="16">
        <v>1714015.7926</v>
      </c>
      <c r="F173" s="17">
        <f t="shared" si="2"/>
        <v>9274713.9226</v>
      </c>
      <c r="G173" s="18"/>
      <c r="H173" s="18"/>
      <c r="I173" s="19"/>
      <c r="J173" s="19"/>
      <c r="K173" s="19"/>
      <c r="L173" s="19"/>
      <c r="M173" s="18"/>
      <c r="N173" s="18"/>
      <c r="O173" s="19"/>
      <c r="P173" s="19"/>
      <c r="Q173" s="19"/>
    </row>
    <row r="174" ht="37.5" spans="1:17">
      <c r="A174" s="14">
        <v>169</v>
      </c>
      <c r="B174" s="15" t="s">
        <v>92</v>
      </c>
      <c r="C174" s="15" t="s">
        <v>481</v>
      </c>
      <c r="D174" s="16">
        <v>8015344.1946</v>
      </c>
      <c r="E174" s="16">
        <v>1817084.3878</v>
      </c>
      <c r="F174" s="17">
        <f t="shared" si="2"/>
        <v>9832428.5824</v>
      </c>
      <c r="G174" s="18"/>
      <c r="H174" s="18"/>
      <c r="I174" s="19"/>
      <c r="J174" s="19"/>
      <c r="K174" s="19"/>
      <c r="L174" s="19"/>
      <c r="M174" s="18"/>
      <c r="N174" s="18"/>
      <c r="O174" s="19"/>
      <c r="P174" s="19"/>
      <c r="Q174" s="19"/>
    </row>
    <row r="175" ht="37.5" spans="1:17">
      <c r="A175" s="14">
        <v>170</v>
      </c>
      <c r="B175" s="15" t="s">
        <v>92</v>
      </c>
      <c r="C175" s="15" t="s">
        <v>483</v>
      </c>
      <c r="D175" s="16">
        <v>10075190.4149</v>
      </c>
      <c r="E175" s="16">
        <v>2284053.0316</v>
      </c>
      <c r="F175" s="17">
        <f t="shared" si="2"/>
        <v>12359243.4465</v>
      </c>
      <c r="G175" s="18"/>
      <c r="H175" s="18"/>
      <c r="I175" s="19"/>
      <c r="J175" s="19"/>
      <c r="K175" s="19"/>
      <c r="L175" s="19"/>
      <c r="M175" s="18"/>
      <c r="N175" s="18"/>
      <c r="O175" s="19"/>
      <c r="P175" s="19"/>
      <c r="Q175" s="19"/>
    </row>
    <row r="176" ht="37.5" spans="1:17">
      <c r="A176" s="14">
        <v>171</v>
      </c>
      <c r="B176" s="15" t="s">
        <v>92</v>
      </c>
      <c r="C176" s="15" t="s">
        <v>485</v>
      </c>
      <c r="D176" s="16">
        <v>9644924.0638</v>
      </c>
      <c r="E176" s="16">
        <v>2186511.3353</v>
      </c>
      <c r="F176" s="17">
        <f t="shared" si="2"/>
        <v>11831435.3991</v>
      </c>
      <c r="G176" s="18"/>
      <c r="H176" s="18"/>
      <c r="I176" s="19"/>
      <c r="J176" s="19"/>
      <c r="K176" s="19"/>
      <c r="L176" s="19"/>
      <c r="M176" s="18"/>
      <c r="N176" s="18"/>
      <c r="O176" s="19"/>
      <c r="P176" s="19"/>
      <c r="Q176" s="19"/>
    </row>
    <row r="177" ht="37.5" spans="1:17">
      <c r="A177" s="14">
        <v>172</v>
      </c>
      <c r="B177" s="15" t="s">
        <v>92</v>
      </c>
      <c r="C177" s="15" t="s">
        <v>487</v>
      </c>
      <c r="D177" s="16">
        <v>6223073.8961</v>
      </c>
      <c r="E177" s="16">
        <v>1410775.4011</v>
      </c>
      <c r="F177" s="17">
        <f t="shared" si="2"/>
        <v>7633849.2972</v>
      </c>
      <c r="G177" s="18"/>
      <c r="H177" s="18"/>
      <c r="I177" s="19"/>
      <c r="J177" s="19"/>
      <c r="K177" s="19"/>
      <c r="L177" s="19"/>
      <c r="M177" s="18"/>
      <c r="N177" s="18"/>
      <c r="O177" s="19"/>
      <c r="P177" s="19"/>
      <c r="Q177" s="19"/>
    </row>
    <row r="178" ht="37.5" spans="1:17">
      <c r="A178" s="14">
        <v>173</v>
      </c>
      <c r="B178" s="15" t="s">
        <v>92</v>
      </c>
      <c r="C178" s="15" t="s">
        <v>489</v>
      </c>
      <c r="D178" s="16">
        <v>7433907.2966</v>
      </c>
      <c r="E178" s="16">
        <v>1685272.218</v>
      </c>
      <c r="F178" s="17">
        <f t="shared" si="2"/>
        <v>9119179.5146</v>
      </c>
      <c r="G178" s="18"/>
      <c r="H178" s="18"/>
      <c r="I178" s="19"/>
      <c r="J178" s="19"/>
      <c r="K178" s="19"/>
      <c r="L178" s="19"/>
      <c r="M178" s="18"/>
      <c r="N178" s="18"/>
      <c r="O178" s="19"/>
      <c r="P178" s="19"/>
      <c r="Q178" s="19"/>
    </row>
    <row r="179" ht="37.5" spans="1:17">
      <c r="A179" s="14">
        <v>174</v>
      </c>
      <c r="B179" s="15" t="s">
        <v>92</v>
      </c>
      <c r="C179" s="15" t="s">
        <v>491</v>
      </c>
      <c r="D179" s="16">
        <v>8552158.9431</v>
      </c>
      <c r="E179" s="16">
        <v>1938780.6837</v>
      </c>
      <c r="F179" s="17">
        <f t="shared" si="2"/>
        <v>10490939.6268</v>
      </c>
      <c r="G179" s="18"/>
      <c r="H179" s="18"/>
      <c r="I179" s="19"/>
      <c r="J179" s="19"/>
      <c r="K179" s="19"/>
      <c r="L179" s="19"/>
      <c r="M179" s="18"/>
      <c r="N179" s="18"/>
      <c r="O179" s="19"/>
      <c r="P179" s="19"/>
      <c r="Q179" s="19"/>
    </row>
    <row r="180" ht="37.5" spans="1:17">
      <c r="A180" s="14">
        <v>175</v>
      </c>
      <c r="B180" s="15" t="s">
        <v>92</v>
      </c>
      <c r="C180" s="15" t="s">
        <v>493</v>
      </c>
      <c r="D180" s="16">
        <v>9804599.2692</v>
      </c>
      <c r="E180" s="16">
        <v>2222709.8211</v>
      </c>
      <c r="F180" s="17">
        <f t="shared" si="2"/>
        <v>12027309.0903</v>
      </c>
      <c r="G180" s="18"/>
      <c r="H180" s="18"/>
      <c r="I180" s="19"/>
      <c r="J180" s="19"/>
      <c r="K180" s="19"/>
      <c r="L180" s="19"/>
      <c r="M180" s="18"/>
      <c r="N180" s="18"/>
      <c r="O180" s="19"/>
      <c r="P180" s="19"/>
      <c r="Q180" s="19"/>
    </row>
    <row r="181" ht="37.5" spans="1:17">
      <c r="A181" s="14">
        <v>176</v>
      </c>
      <c r="B181" s="15" t="s">
        <v>92</v>
      </c>
      <c r="C181" s="15" t="s">
        <v>495</v>
      </c>
      <c r="D181" s="16">
        <v>7766751.9417</v>
      </c>
      <c r="E181" s="16">
        <v>1760728.3424</v>
      </c>
      <c r="F181" s="17">
        <f t="shared" si="2"/>
        <v>9527480.2841</v>
      </c>
      <c r="G181" s="18"/>
      <c r="H181" s="18"/>
      <c r="I181" s="19"/>
      <c r="J181" s="19"/>
      <c r="K181" s="19"/>
      <c r="L181" s="19"/>
      <c r="M181" s="18"/>
      <c r="N181" s="18"/>
      <c r="O181" s="19"/>
      <c r="P181" s="19"/>
      <c r="Q181" s="19"/>
    </row>
    <row r="182" ht="37.5" spans="1:17">
      <c r="A182" s="14">
        <v>177</v>
      </c>
      <c r="B182" s="15" t="s">
        <v>92</v>
      </c>
      <c r="C182" s="15" t="s">
        <v>497</v>
      </c>
      <c r="D182" s="16">
        <v>8278400.238</v>
      </c>
      <c r="E182" s="16">
        <v>1876719.3852</v>
      </c>
      <c r="F182" s="17">
        <f t="shared" si="2"/>
        <v>10155119.6232</v>
      </c>
      <c r="G182" s="18"/>
      <c r="H182" s="18"/>
      <c r="I182" s="19"/>
      <c r="J182" s="19"/>
      <c r="K182" s="19"/>
      <c r="L182" s="19"/>
      <c r="M182" s="18"/>
      <c r="N182" s="18"/>
      <c r="O182" s="19"/>
      <c r="P182" s="19"/>
      <c r="Q182" s="19"/>
    </row>
    <row r="183" ht="37.5" spans="1:17">
      <c r="A183" s="14">
        <v>178</v>
      </c>
      <c r="B183" s="15" t="s">
        <v>92</v>
      </c>
      <c r="C183" s="15" t="s">
        <v>499</v>
      </c>
      <c r="D183" s="16">
        <v>6482310.0069</v>
      </c>
      <c r="E183" s="16">
        <v>1469544.4169</v>
      </c>
      <c r="F183" s="17">
        <f t="shared" si="2"/>
        <v>7951854.4238</v>
      </c>
      <c r="G183" s="18"/>
      <c r="H183" s="18"/>
      <c r="I183" s="19"/>
      <c r="J183" s="19"/>
      <c r="K183" s="19"/>
      <c r="L183" s="19"/>
      <c r="M183" s="18"/>
      <c r="N183" s="18"/>
      <c r="O183" s="19"/>
      <c r="P183" s="19"/>
      <c r="Q183" s="19"/>
    </row>
    <row r="184" ht="37.5" spans="1:17">
      <c r="A184" s="14">
        <v>179</v>
      </c>
      <c r="B184" s="15" t="s">
        <v>92</v>
      </c>
      <c r="C184" s="15" t="s">
        <v>501</v>
      </c>
      <c r="D184" s="16">
        <v>8845020.6008</v>
      </c>
      <c r="E184" s="16">
        <v>2005172.6356</v>
      </c>
      <c r="F184" s="17">
        <f t="shared" si="2"/>
        <v>10850193.2364</v>
      </c>
      <c r="G184" s="18"/>
      <c r="H184" s="18"/>
      <c r="I184" s="19"/>
      <c r="J184" s="19"/>
      <c r="K184" s="19"/>
      <c r="L184" s="19"/>
      <c r="M184" s="18"/>
      <c r="N184" s="18"/>
      <c r="O184" s="19"/>
      <c r="P184" s="19"/>
      <c r="Q184" s="19"/>
    </row>
    <row r="185" ht="37.5" spans="1:17">
      <c r="A185" s="14">
        <v>180</v>
      </c>
      <c r="B185" s="15" t="s">
        <v>92</v>
      </c>
      <c r="C185" s="15" t="s">
        <v>503</v>
      </c>
      <c r="D185" s="16">
        <v>7633074.2768</v>
      </c>
      <c r="E185" s="16">
        <v>1730423.518</v>
      </c>
      <c r="F185" s="17">
        <f t="shared" si="2"/>
        <v>9363497.7948</v>
      </c>
      <c r="G185" s="18"/>
      <c r="H185" s="18"/>
      <c r="I185" s="19"/>
      <c r="J185" s="19"/>
      <c r="K185" s="19"/>
      <c r="L185" s="19"/>
      <c r="M185" s="18"/>
      <c r="N185" s="18"/>
      <c r="O185" s="19"/>
      <c r="P185" s="19"/>
      <c r="Q185" s="19"/>
    </row>
    <row r="186" ht="37.5" spans="1:17">
      <c r="A186" s="14">
        <v>181</v>
      </c>
      <c r="B186" s="15" t="s">
        <v>92</v>
      </c>
      <c r="C186" s="15" t="s">
        <v>505</v>
      </c>
      <c r="D186" s="16">
        <v>8412801.2002</v>
      </c>
      <c r="E186" s="16">
        <v>1907188.1815</v>
      </c>
      <c r="F186" s="17">
        <f t="shared" si="2"/>
        <v>10319989.3817</v>
      </c>
      <c r="G186" s="18"/>
      <c r="H186" s="18"/>
      <c r="I186" s="19"/>
      <c r="J186" s="19"/>
      <c r="K186" s="19"/>
      <c r="L186" s="19"/>
      <c r="M186" s="18"/>
      <c r="N186" s="18"/>
      <c r="O186" s="19"/>
      <c r="P186" s="19"/>
      <c r="Q186" s="19"/>
    </row>
    <row r="187" ht="37.5" spans="1:17">
      <c r="A187" s="14">
        <v>182</v>
      </c>
      <c r="B187" s="15" t="s">
        <v>92</v>
      </c>
      <c r="C187" s="15" t="s">
        <v>507</v>
      </c>
      <c r="D187" s="16">
        <v>7964705.2793</v>
      </c>
      <c r="E187" s="16">
        <v>1805604.5087</v>
      </c>
      <c r="F187" s="17">
        <f t="shared" si="2"/>
        <v>9770309.788</v>
      </c>
      <c r="G187" s="18"/>
      <c r="H187" s="18"/>
      <c r="I187" s="19"/>
      <c r="J187" s="19"/>
      <c r="K187" s="19"/>
      <c r="L187" s="19"/>
      <c r="M187" s="18"/>
      <c r="N187" s="18"/>
      <c r="O187" s="19"/>
      <c r="P187" s="19"/>
      <c r="Q187" s="19"/>
    </row>
    <row r="188" ht="37.5" spans="1:17">
      <c r="A188" s="14">
        <v>183</v>
      </c>
      <c r="B188" s="15" t="s">
        <v>92</v>
      </c>
      <c r="C188" s="15" t="s">
        <v>509</v>
      </c>
      <c r="D188" s="16">
        <v>9034326.93</v>
      </c>
      <c r="E188" s="16">
        <v>2048088.5188</v>
      </c>
      <c r="F188" s="17">
        <f t="shared" si="2"/>
        <v>11082415.4488</v>
      </c>
      <c r="G188" s="18"/>
      <c r="H188" s="18"/>
      <c r="I188" s="19"/>
      <c r="J188" s="19"/>
      <c r="K188" s="19"/>
      <c r="L188" s="19"/>
      <c r="M188" s="18"/>
      <c r="N188" s="18"/>
      <c r="O188" s="19"/>
      <c r="P188" s="19"/>
      <c r="Q188" s="19"/>
    </row>
    <row r="189" ht="37.5" spans="1:17">
      <c r="A189" s="14">
        <v>184</v>
      </c>
      <c r="B189" s="15" t="s">
        <v>92</v>
      </c>
      <c r="C189" s="15" t="s">
        <v>511</v>
      </c>
      <c r="D189" s="16">
        <v>8490717.4819</v>
      </c>
      <c r="E189" s="16">
        <v>1924851.8595</v>
      </c>
      <c r="F189" s="17">
        <f t="shared" si="2"/>
        <v>10415569.3414</v>
      </c>
      <c r="G189" s="18"/>
      <c r="H189" s="18"/>
      <c r="I189" s="19"/>
      <c r="J189" s="19"/>
      <c r="K189" s="19"/>
      <c r="L189" s="19"/>
      <c r="M189" s="18"/>
      <c r="N189" s="18"/>
      <c r="O189" s="19"/>
      <c r="P189" s="19"/>
      <c r="Q189" s="19"/>
    </row>
    <row r="190" ht="37.5" spans="1:17">
      <c r="A190" s="14">
        <v>185</v>
      </c>
      <c r="B190" s="15" t="s">
        <v>92</v>
      </c>
      <c r="C190" s="15" t="s">
        <v>513</v>
      </c>
      <c r="D190" s="16">
        <v>8524189.8144</v>
      </c>
      <c r="E190" s="16">
        <v>1932440.0618</v>
      </c>
      <c r="F190" s="17">
        <f t="shared" si="2"/>
        <v>10456629.8762</v>
      </c>
      <c r="G190" s="18"/>
      <c r="H190" s="18"/>
      <c r="I190" s="19"/>
      <c r="J190" s="19"/>
      <c r="K190" s="19"/>
      <c r="L190" s="19"/>
      <c r="M190" s="18"/>
      <c r="N190" s="18"/>
      <c r="O190" s="19"/>
      <c r="P190" s="19"/>
      <c r="Q190" s="19"/>
    </row>
    <row r="191" ht="37.5" spans="1:17">
      <c r="A191" s="14">
        <v>186</v>
      </c>
      <c r="B191" s="15" t="s">
        <v>92</v>
      </c>
      <c r="C191" s="15" t="s">
        <v>515</v>
      </c>
      <c r="D191" s="16">
        <v>9400378.7823</v>
      </c>
      <c r="E191" s="16">
        <v>2131072.7413</v>
      </c>
      <c r="F191" s="17">
        <f t="shared" si="2"/>
        <v>11531451.5236</v>
      </c>
      <c r="G191" s="18"/>
      <c r="H191" s="18"/>
      <c r="I191" s="19"/>
      <c r="J191" s="19"/>
      <c r="K191" s="19"/>
      <c r="L191" s="19"/>
      <c r="M191" s="18"/>
      <c r="N191" s="18"/>
      <c r="O191" s="19"/>
      <c r="P191" s="19"/>
      <c r="Q191" s="19"/>
    </row>
    <row r="192" ht="37.5" spans="1:17">
      <c r="A192" s="14">
        <v>187</v>
      </c>
      <c r="B192" s="15" t="s">
        <v>93</v>
      </c>
      <c r="C192" s="15" t="s">
        <v>520</v>
      </c>
      <c r="D192" s="16">
        <v>6582720.4015</v>
      </c>
      <c r="E192" s="16">
        <v>1492307.5267</v>
      </c>
      <c r="F192" s="17">
        <f t="shared" si="2"/>
        <v>8075027.9282</v>
      </c>
      <c r="G192" s="18"/>
      <c r="H192" s="18"/>
      <c r="I192" s="19"/>
      <c r="J192" s="19"/>
      <c r="K192" s="19"/>
      <c r="L192" s="19"/>
      <c r="M192" s="18"/>
      <c r="N192" s="18"/>
      <c r="O192" s="19"/>
      <c r="P192" s="19"/>
      <c r="Q192" s="19"/>
    </row>
    <row r="193" ht="37.5" spans="1:17">
      <c r="A193" s="14">
        <v>188</v>
      </c>
      <c r="B193" s="15" t="s">
        <v>93</v>
      </c>
      <c r="C193" s="15" t="s">
        <v>522</v>
      </c>
      <c r="D193" s="16">
        <v>7174904.0546</v>
      </c>
      <c r="E193" s="16">
        <v>1626555.9937</v>
      </c>
      <c r="F193" s="17">
        <f t="shared" si="2"/>
        <v>8801460.0483</v>
      </c>
      <c r="G193" s="18"/>
      <c r="H193" s="18"/>
      <c r="I193" s="19"/>
      <c r="J193" s="19"/>
      <c r="K193" s="19"/>
      <c r="L193" s="19"/>
      <c r="M193" s="18"/>
      <c r="N193" s="18"/>
      <c r="O193" s="19"/>
      <c r="P193" s="19"/>
      <c r="Q193" s="19"/>
    </row>
    <row r="194" ht="18.75" spans="1:17">
      <c r="A194" s="14">
        <v>189</v>
      </c>
      <c r="B194" s="15" t="s">
        <v>93</v>
      </c>
      <c r="C194" s="15" t="s">
        <v>524</v>
      </c>
      <c r="D194" s="16">
        <v>6133360.6005</v>
      </c>
      <c r="E194" s="16">
        <v>1390437.3314</v>
      </c>
      <c r="F194" s="17">
        <f t="shared" si="2"/>
        <v>7523797.9319</v>
      </c>
      <c r="G194" s="18"/>
      <c r="H194" s="18"/>
      <c r="I194" s="19"/>
      <c r="J194" s="19"/>
      <c r="K194" s="19"/>
      <c r="L194" s="19"/>
      <c r="M194" s="18"/>
      <c r="N194" s="18"/>
      <c r="O194" s="19"/>
      <c r="P194" s="19"/>
      <c r="Q194" s="19"/>
    </row>
    <row r="195" ht="18.75" spans="1:17">
      <c r="A195" s="14">
        <v>190</v>
      </c>
      <c r="B195" s="15" t="s">
        <v>93</v>
      </c>
      <c r="C195" s="15" t="s">
        <v>526</v>
      </c>
      <c r="D195" s="16">
        <v>8814748.2147</v>
      </c>
      <c r="E195" s="16">
        <v>1998309.8635</v>
      </c>
      <c r="F195" s="17">
        <f t="shared" si="2"/>
        <v>10813058.0782</v>
      </c>
      <c r="G195" s="18"/>
      <c r="H195" s="18"/>
      <c r="I195" s="19"/>
      <c r="J195" s="19"/>
      <c r="K195" s="19"/>
      <c r="L195" s="19"/>
      <c r="M195" s="18"/>
      <c r="N195" s="18"/>
      <c r="O195" s="19"/>
      <c r="P195" s="19"/>
      <c r="Q195" s="19"/>
    </row>
    <row r="196" ht="18.75" spans="1:17">
      <c r="A196" s="14">
        <v>191</v>
      </c>
      <c r="B196" s="15" t="s">
        <v>93</v>
      </c>
      <c r="C196" s="15" t="s">
        <v>528</v>
      </c>
      <c r="D196" s="16">
        <v>8020051.1661</v>
      </c>
      <c r="E196" s="16">
        <v>1818151.4617</v>
      </c>
      <c r="F196" s="17">
        <f t="shared" si="2"/>
        <v>9838202.6278</v>
      </c>
      <c r="G196" s="18"/>
      <c r="H196" s="18"/>
      <c r="I196" s="19"/>
      <c r="J196" s="19"/>
      <c r="K196" s="19"/>
      <c r="L196" s="19"/>
      <c r="M196" s="18"/>
      <c r="N196" s="18"/>
      <c r="O196" s="19"/>
      <c r="P196" s="19"/>
      <c r="Q196" s="19"/>
    </row>
    <row r="197" ht="18.75" spans="1:17">
      <c r="A197" s="14">
        <v>192</v>
      </c>
      <c r="B197" s="15" t="s">
        <v>93</v>
      </c>
      <c r="C197" s="15" t="s">
        <v>530</v>
      </c>
      <c r="D197" s="16">
        <v>8215265.0339</v>
      </c>
      <c r="E197" s="16">
        <v>1862406.5882</v>
      </c>
      <c r="F197" s="17">
        <f t="shared" si="2"/>
        <v>10077671.6221</v>
      </c>
      <c r="G197" s="18"/>
      <c r="H197" s="18"/>
      <c r="I197" s="19"/>
      <c r="J197" s="19"/>
      <c r="K197" s="19"/>
      <c r="L197" s="19"/>
      <c r="M197" s="18"/>
      <c r="N197" s="18"/>
      <c r="O197" s="19"/>
      <c r="P197" s="19"/>
      <c r="Q197" s="19"/>
    </row>
    <row r="198" ht="37.5" spans="1:17">
      <c r="A198" s="14">
        <v>193</v>
      </c>
      <c r="B198" s="15" t="s">
        <v>93</v>
      </c>
      <c r="C198" s="15" t="s">
        <v>532</v>
      </c>
      <c r="D198" s="16">
        <v>8709696.8459</v>
      </c>
      <c r="E198" s="16">
        <v>1974494.6414</v>
      </c>
      <c r="F198" s="17">
        <f t="shared" si="2"/>
        <v>10684191.4873</v>
      </c>
      <c r="G198" s="18"/>
      <c r="H198" s="18"/>
      <c r="I198" s="19"/>
      <c r="J198" s="19"/>
      <c r="K198" s="19"/>
      <c r="L198" s="19"/>
      <c r="M198" s="18"/>
      <c r="N198" s="18"/>
      <c r="O198" s="19"/>
      <c r="P198" s="19"/>
      <c r="Q198" s="19"/>
    </row>
    <row r="199" ht="18.75" spans="1:17">
      <c r="A199" s="14">
        <v>194</v>
      </c>
      <c r="B199" s="15" t="s">
        <v>93</v>
      </c>
      <c r="C199" s="15" t="s">
        <v>534</v>
      </c>
      <c r="D199" s="16">
        <v>8191597.3047</v>
      </c>
      <c r="E199" s="16">
        <v>1857041.0967</v>
      </c>
      <c r="F199" s="17">
        <f t="shared" ref="F199:F262" si="3">D199+E199</f>
        <v>10048638.4014</v>
      </c>
      <c r="G199" s="18"/>
      <c r="H199" s="18"/>
      <c r="I199" s="19"/>
      <c r="J199" s="19"/>
      <c r="K199" s="19"/>
      <c r="L199" s="19"/>
      <c r="M199" s="18"/>
      <c r="N199" s="18"/>
      <c r="O199" s="19"/>
      <c r="P199" s="19"/>
      <c r="Q199" s="19"/>
    </row>
    <row r="200" ht="18.75" spans="1:17">
      <c r="A200" s="14">
        <v>195</v>
      </c>
      <c r="B200" s="15" t="s">
        <v>93</v>
      </c>
      <c r="C200" s="15" t="s">
        <v>536</v>
      </c>
      <c r="D200" s="16">
        <v>7707689.395</v>
      </c>
      <c r="E200" s="16">
        <v>1747338.8199</v>
      </c>
      <c r="F200" s="17">
        <f t="shared" si="3"/>
        <v>9455028.2149</v>
      </c>
      <c r="G200" s="18"/>
      <c r="H200" s="18"/>
      <c r="I200" s="19"/>
      <c r="J200" s="19"/>
      <c r="K200" s="19"/>
      <c r="L200" s="19"/>
      <c r="M200" s="18"/>
      <c r="N200" s="18"/>
      <c r="O200" s="19"/>
      <c r="P200" s="19"/>
      <c r="Q200" s="19"/>
    </row>
    <row r="201" ht="18.75" spans="1:17">
      <c r="A201" s="14">
        <v>196</v>
      </c>
      <c r="B201" s="15" t="s">
        <v>93</v>
      </c>
      <c r="C201" s="15" t="s">
        <v>538</v>
      </c>
      <c r="D201" s="16">
        <v>8618917.0657</v>
      </c>
      <c r="E201" s="16">
        <v>1953914.7989</v>
      </c>
      <c r="F201" s="17">
        <f t="shared" si="3"/>
        <v>10572831.8646</v>
      </c>
      <c r="G201" s="18"/>
      <c r="H201" s="18"/>
      <c r="I201" s="19"/>
      <c r="J201" s="19"/>
      <c r="K201" s="19"/>
      <c r="L201" s="19"/>
      <c r="M201" s="18"/>
      <c r="N201" s="18"/>
      <c r="O201" s="19"/>
      <c r="P201" s="19"/>
      <c r="Q201" s="19"/>
    </row>
    <row r="202" ht="18.75" spans="1:17">
      <c r="A202" s="14">
        <v>197</v>
      </c>
      <c r="B202" s="15" t="s">
        <v>93</v>
      </c>
      <c r="C202" s="15" t="s">
        <v>540</v>
      </c>
      <c r="D202" s="16">
        <v>7242546.7804</v>
      </c>
      <c r="E202" s="16">
        <v>1641890.6491</v>
      </c>
      <c r="F202" s="17">
        <f t="shared" si="3"/>
        <v>8884437.4295</v>
      </c>
      <c r="G202" s="18"/>
      <c r="H202" s="18"/>
      <c r="I202" s="19"/>
      <c r="J202" s="19"/>
      <c r="K202" s="19"/>
      <c r="L202" s="19"/>
      <c r="M202" s="18"/>
      <c r="N202" s="18"/>
      <c r="O202" s="19"/>
      <c r="P202" s="19"/>
      <c r="Q202" s="19"/>
    </row>
    <row r="203" ht="18.75" spans="1:17">
      <c r="A203" s="14">
        <v>198</v>
      </c>
      <c r="B203" s="15" t="s">
        <v>93</v>
      </c>
      <c r="C203" s="15" t="s">
        <v>542</v>
      </c>
      <c r="D203" s="16">
        <v>7469591.6758</v>
      </c>
      <c r="E203" s="16">
        <v>1693361.8929</v>
      </c>
      <c r="F203" s="17">
        <f t="shared" si="3"/>
        <v>9162953.5687</v>
      </c>
      <c r="G203" s="18"/>
      <c r="H203" s="18"/>
      <c r="I203" s="19"/>
      <c r="J203" s="19"/>
      <c r="K203" s="19"/>
      <c r="L203" s="19"/>
      <c r="M203" s="18"/>
      <c r="N203" s="18"/>
      <c r="O203" s="19"/>
      <c r="P203" s="19"/>
      <c r="Q203" s="19"/>
    </row>
    <row r="204" ht="18.75" spans="1:17">
      <c r="A204" s="14">
        <v>199</v>
      </c>
      <c r="B204" s="15" t="s">
        <v>93</v>
      </c>
      <c r="C204" s="15" t="s">
        <v>544</v>
      </c>
      <c r="D204" s="16">
        <v>6841984.7738</v>
      </c>
      <c r="E204" s="16">
        <v>1551082.9495</v>
      </c>
      <c r="F204" s="17">
        <f t="shared" si="3"/>
        <v>8393067.7233</v>
      </c>
      <c r="G204" s="18"/>
      <c r="H204" s="18"/>
      <c r="I204" s="19"/>
      <c r="J204" s="19"/>
      <c r="K204" s="19"/>
      <c r="L204" s="19"/>
      <c r="M204" s="18"/>
      <c r="N204" s="18"/>
      <c r="O204" s="19"/>
      <c r="P204" s="19"/>
      <c r="Q204" s="19"/>
    </row>
    <row r="205" ht="37.5" spans="1:17">
      <c r="A205" s="14">
        <v>200</v>
      </c>
      <c r="B205" s="15" t="s">
        <v>93</v>
      </c>
      <c r="C205" s="15" t="s">
        <v>546</v>
      </c>
      <c r="D205" s="16">
        <v>6700800.7608</v>
      </c>
      <c r="E205" s="16">
        <v>1519076.4305</v>
      </c>
      <c r="F205" s="17">
        <f t="shared" si="3"/>
        <v>8219877.1913</v>
      </c>
      <c r="G205" s="18"/>
      <c r="H205" s="18"/>
      <c r="I205" s="19"/>
      <c r="J205" s="19"/>
      <c r="K205" s="19"/>
      <c r="L205" s="19"/>
      <c r="M205" s="18"/>
      <c r="N205" s="18"/>
      <c r="O205" s="19"/>
      <c r="P205" s="19"/>
      <c r="Q205" s="19"/>
    </row>
    <row r="206" ht="18.75" spans="1:17">
      <c r="A206" s="14">
        <v>201</v>
      </c>
      <c r="B206" s="15" t="s">
        <v>93</v>
      </c>
      <c r="C206" s="15" t="s">
        <v>548</v>
      </c>
      <c r="D206" s="16">
        <v>7271141.7022</v>
      </c>
      <c r="E206" s="16">
        <v>1648373.1388</v>
      </c>
      <c r="F206" s="17">
        <f t="shared" si="3"/>
        <v>8919514.841</v>
      </c>
      <c r="G206" s="18"/>
      <c r="H206" s="18"/>
      <c r="I206" s="19"/>
      <c r="J206" s="19"/>
      <c r="K206" s="19"/>
      <c r="L206" s="19"/>
      <c r="M206" s="18"/>
      <c r="N206" s="18"/>
      <c r="O206" s="19"/>
      <c r="P206" s="19"/>
      <c r="Q206" s="19"/>
    </row>
    <row r="207" ht="18.75" spans="1:17">
      <c r="A207" s="14">
        <v>202</v>
      </c>
      <c r="B207" s="15" t="s">
        <v>93</v>
      </c>
      <c r="C207" s="15" t="s">
        <v>550</v>
      </c>
      <c r="D207" s="16">
        <v>6004818.5134</v>
      </c>
      <c r="E207" s="16">
        <v>1361296.7463</v>
      </c>
      <c r="F207" s="17">
        <f t="shared" si="3"/>
        <v>7366115.2597</v>
      </c>
      <c r="G207" s="18"/>
      <c r="H207" s="18"/>
      <c r="I207" s="19"/>
      <c r="J207" s="19"/>
      <c r="K207" s="19"/>
      <c r="L207" s="19"/>
      <c r="M207" s="18"/>
      <c r="N207" s="18"/>
      <c r="O207" s="19"/>
      <c r="P207" s="19"/>
      <c r="Q207" s="19"/>
    </row>
    <row r="208" ht="18.75" spans="1:17">
      <c r="A208" s="14">
        <v>203</v>
      </c>
      <c r="B208" s="15" t="s">
        <v>93</v>
      </c>
      <c r="C208" s="15" t="s">
        <v>552</v>
      </c>
      <c r="D208" s="16">
        <v>7563533.1364</v>
      </c>
      <c r="E208" s="16">
        <v>1714658.4907</v>
      </c>
      <c r="F208" s="17">
        <f t="shared" si="3"/>
        <v>9278191.6271</v>
      </c>
      <c r="G208" s="18"/>
      <c r="H208" s="18"/>
      <c r="I208" s="19"/>
      <c r="J208" s="19"/>
      <c r="K208" s="19"/>
      <c r="L208" s="19"/>
      <c r="M208" s="18"/>
      <c r="N208" s="18"/>
      <c r="O208" s="19"/>
      <c r="P208" s="19"/>
      <c r="Q208" s="19"/>
    </row>
    <row r="209" ht="18.75" spans="1:17">
      <c r="A209" s="14">
        <v>204</v>
      </c>
      <c r="B209" s="15" t="s">
        <v>93</v>
      </c>
      <c r="C209" s="15" t="s">
        <v>554</v>
      </c>
      <c r="D209" s="16">
        <v>7952271.7667</v>
      </c>
      <c r="E209" s="16">
        <v>1802785.8223</v>
      </c>
      <c r="F209" s="17">
        <f t="shared" si="3"/>
        <v>9755057.589</v>
      </c>
      <c r="G209" s="18"/>
      <c r="H209" s="18"/>
      <c r="I209" s="19"/>
      <c r="J209" s="19"/>
      <c r="K209" s="19"/>
      <c r="L209" s="19"/>
      <c r="M209" s="18"/>
      <c r="N209" s="18"/>
      <c r="O209" s="19"/>
      <c r="P209" s="19"/>
      <c r="Q209" s="19"/>
    </row>
    <row r="210" ht="18.75" spans="1:17">
      <c r="A210" s="14">
        <v>205</v>
      </c>
      <c r="B210" s="15" t="s">
        <v>93</v>
      </c>
      <c r="C210" s="15" t="s">
        <v>556</v>
      </c>
      <c r="D210" s="16">
        <v>10385435.4654</v>
      </c>
      <c r="E210" s="16">
        <v>2354385.8114</v>
      </c>
      <c r="F210" s="17">
        <f t="shared" si="3"/>
        <v>12739821.2768</v>
      </c>
      <c r="G210" s="18"/>
      <c r="H210" s="18"/>
      <c r="I210" s="19"/>
      <c r="J210" s="19"/>
      <c r="K210" s="19"/>
      <c r="L210" s="19"/>
      <c r="M210" s="18"/>
      <c r="N210" s="18"/>
      <c r="O210" s="19"/>
      <c r="P210" s="19"/>
      <c r="Q210" s="19"/>
    </row>
    <row r="211" ht="18.75" spans="1:17">
      <c r="A211" s="14">
        <v>206</v>
      </c>
      <c r="B211" s="15" t="s">
        <v>93</v>
      </c>
      <c r="C211" s="15" t="s">
        <v>558</v>
      </c>
      <c r="D211" s="16">
        <v>8232695.173</v>
      </c>
      <c r="E211" s="16">
        <v>1866358.0135</v>
      </c>
      <c r="F211" s="17">
        <f t="shared" si="3"/>
        <v>10099053.1865</v>
      </c>
      <c r="G211" s="18"/>
      <c r="H211" s="18"/>
      <c r="I211" s="19"/>
      <c r="J211" s="19"/>
      <c r="K211" s="19"/>
      <c r="L211" s="19"/>
      <c r="M211" s="18"/>
      <c r="N211" s="18"/>
      <c r="O211" s="19"/>
      <c r="P211" s="19"/>
      <c r="Q211" s="19"/>
    </row>
    <row r="212" ht="18.75" spans="1:17">
      <c r="A212" s="14">
        <v>207</v>
      </c>
      <c r="B212" s="15" t="s">
        <v>93</v>
      </c>
      <c r="C212" s="15" t="s">
        <v>560</v>
      </c>
      <c r="D212" s="16">
        <v>6529258.3709</v>
      </c>
      <c r="E212" s="16">
        <v>1480187.6453</v>
      </c>
      <c r="F212" s="17">
        <f t="shared" si="3"/>
        <v>8009446.0162</v>
      </c>
      <c r="G212" s="18"/>
      <c r="H212" s="18"/>
      <c r="I212" s="19"/>
      <c r="J212" s="19"/>
      <c r="K212" s="19"/>
      <c r="L212" s="19"/>
      <c r="M212" s="18"/>
      <c r="N212" s="18"/>
      <c r="O212" s="19"/>
      <c r="P212" s="19"/>
      <c r="Q212" s="19"/>
    </row>
    <row r="213" ht="18.75" spans="1:17">
      <c r="A213" s="14">
        <v>208</v>
      </c>
      <c r="B213" s="15" t="s">
        <v>93</v>
      </c>
      <c r="C213" s="15" t="s">
        <v>562</v>
      </c>
      <c r="D213" s="16">
        <v>7671791.647</v>
      </c>
      <c r="E213" s="16">
        <v>1739200.7742</v>
      </c>
      <c r="F213" s="17">
        <f t="shared" si="3"/>
        <v>9410992.4212</v>
      </c>
      <c r="G213" s="18"/>
      <c r="H213" s="18"/>
      <c r="I213" s="19"/>
      <c r="J213" s="19"/>
      <c r="K213" s="19"/>
      <c r="L213" s="19"/>
      <c r="M213" s="18"/>
      <c r="N213" s="18"/>
      <c r="O213" s="19"/>
      <c r="P213" s="19"/>
      <c r="Q213" s="19"/>
    </row>
    <row r="214" ht="18.75" spans="1:17">
      <c r="A214" s="14">
        <v>209</v>
      </c>
      <c r="B214" s="15" t="s">
        <v>93</v>
      </c>
      <c r="C214" s="15" t="s">
        <v>564</v>
      </c>
      <c r="D214" s="16">
        <v>9533831.0834</v>
      </c>
      <c r="E214" s="16">
        <v>2161326.4755</v>
      </c>
      <c r="F214" s="17">
        <f t="shared" si="3"/>
        <v>11695157.5589</v>
      </c>
      <c r="G214" s="18"/>
      <c r="H214" s="18"/>
      <c r="I214" s="19"/>
      <c r="J214" s="19"/>
      <c r="K214" s="19"/>
      <c r="L214" s="19"/>
      <c r="M214" s="18"/>
      <c r="N214" s="18"/>
      <c r="O214" s="19"/>
      <c r="P214" s="19"/>
      <c r="Q214" s="19"/>
    </row>
    <row r="215" ht="18.75" spans="1:17">
      <c r="A215" s="14">
        <v>210</v>
      </c>
      <c r="B215" s="15" t="s">
        <v>93</v>
      </c>
      <c r="C215" s="15" t="s">
        <v>566</v>
      </c>
      <c r="D215" s="16">
        <v>7845784.2938</v>
      </c>
      <c r="E215" s="16">
        <v>1778645.0344</v>
      </c>
      <c r="F215" s="17">
        <f t="shared" si="3"/>
        <v>9624429.3282</v>
      </c>
      <c r="G215" s="18"/>
      <c r="H215" s="18"/>
      <c r="I215" s="19"/>
      <c r="J215" s="19"/>
      <c r="K215" s="19"/>
      <c r="L215" s="19"/>
      <c r="M215" s="18"/>
      <c r="N215" s="18"/>
      <c r="O215" s="19"/>
      <c r="P215" s="19"/>
      <c r="Q215" s="19"/>
    </row>
    <row r="216" ht="37.5" spans="1:17">
      <c r="A216" s="14">
        <v>211</v>
      </c>
      <c r="B216" s="15" t="s">
        <v>93</v>
      </c>
      <c r="C216" s="15" t="s">
        <v>568</v>
      </c>
      <c r="D216" s="16">
        <v>7534640.3651</v>
      </c>
      <c r="E216" s="16">
        <v>1708108.4783</v>
      </c>
      <c r="F216" s="17">
        <f t="shared" si="3"/>
        <v>9242748.8434</v>
      </c>
      <c r="G216" s="18"/>
      <c r="H216" s="18"/>
      <c r="I216" s="19"/>
      <c r="J216" s="19"/>
      <c r="K216" s="19"/>
      <c r="L216" s="19"/>
      <c r="M216" s="18"/>
      <c r="N216" s="18"/>
      <c r="O216" s="19"/>
      <c r="P216" s="19"/>
      <c r="Q216" s="19"/>
    </row>
    <row r="217" ht="18.75" spans="1:17">
      <c r="A217" s="14">
        <v>212</v>
      </c>
      <c r="B217" s="15" t="s">
        <v>94</v>
      </c>
      <c r="C217" s="15" t="s">
        <v>573</v>
      </c>
      <c r="D217" s="16">
        <v>8556088.7433</v>
      </c>
      <c r="E217" s="16">
        <v>1939671.5723</v>
      </c>
      <c r="F217" s="17">
        <f t="shared" si="3"/>
        <v>10495760.3156</v>
      </c>
      <c r="G217" s="18"/>
      <c r="H217" s="18"/>
      <c r="I217" s="19"/>
      <c r="J217" s="19"/>
      <c r="K217" s="19"/>
      <c r="L217" s="19"/>
      <c r="M217" s="18"/>
      <c r="N217" s="18"/>
      <c r="O217" s="19"/>
      <c r="P217" s="19"/>
      <c r="Q217" s="19"/>
    </row>
    <row r="218" ht="18.75" spans="1:17">
      <c r="A218" s="14">
        <v>213</v>
      </c>
      <c r="B218" s="15" t="s">
        <v>94</v>
      </c>
      <c r="C218" s="15" t="s">
        <v>575</v>
      </c>
      <c r="D218" s="16">
        <v>8034153.8858</v>
      </c>
      <c r="E218" s="16">
        <v>1821348.5586</v>
      </c>
      <c r="F218" s="17">
        <f t="shared" si="3"/>
        <v>9855502.4444</v>
      </c>
      <c r="G218" s="18"/>
      <c r="H218" s="18"/>
      <c r="I218" s="19"/>
      <c r="J218" s="19"/>
      <c r="K218" s="19"/>
      <c r="L218" s="19"/>
      <c r="M218" s="18"/>
      <c r="N218" s="18"/>
      <c r="O218" s="19"/>
      <c r="P218" s="19"/>
      <c r="Q218" s="19"/>
    </row>
    <row r="219" ht="18.75" spans="1:17">
      <c r="A219" s="14">
        <v>214</v>
      </c>
      <c r="B219" s="15" t="s">
        <v>94</v>
      </c>
      <c r="C219" s="15" t="s">
        <v>577</v>
      </c>
      <c r="D219" s="16">
        <v>8103316.8103</v>
      </c>
      <c r="E219" s="16">
        <v>1837027.8441</v>
      </c>
      <c r="F219" s="17">
        <f t="shared" si="3"/>
        <v>9940344.6544</v>
      </c>
      <c r="G219" s="18"/>
      <c r="H219" s="18"/>
      <c r="I219" s="19"/>
      <c r="J219" s="19"/>
      <c r="K219" s="19"/>
      <c r="L219" s="19"/>
      <c r="M219" s="18"/>
      <c r="N219" s="18"/>
      <c r="O219" s="19"/>
      <c r="P219" s="19"/>
      <c r="Q219" s="19"/>
    </row>
    <row r="220" ht="18.75" spans="1:17">
      <c r="A220" s="14">
        <v>215</v>
      </c>
      <c r="B220" s="15" t="s">
        <v>94</v>
      </c>
      <c r="C220" s="15" t="s">
        <v>94</v>
      </c>
      <c r="D220" s="16">
        <v>7813861.6913</v>
      </c>
      <c r="E220" s="16">
        <v>1771408.1571</v>
      </c>
      <c r="F220" s="17">
        <f t="shared" si="3"/>
        <v>9585269.8484</v>
      </c>
      <c r="G220" s="18"/>
      <c r="H220" s="18"/>
      <c r="I220" s="19"/>
      <c r="J220" s="19"/>
      <c r="K220" s="19"/>
      <c r="L220" s="19"/>
      <c r="M220" s="18"/>
      <c r="N220" s="18"/>
      <c r="O220" s="19"/>
      <c r="P220" s="19"/>
      <c r="Q220" s="19"/>
    </row>
    <row r="221" ht="18.75" spans="1:17">
      <c r="A221" s="14">
        <v>216</v>
      </c>
      <c r="B221" s="15" t="s">
        <v>94</v>
      </c>
      <c r="C221" s="15" t="s">
        <v>580</v>
      </c>
      <c r="D221" s="16">
        <v>7788505.28</v>
      </c>
      <c r="E221" s="16">
        <v>1765659.8401</v>
      </c>
      <c r="F221" s="17">
        <f t="shared" si="3"/>
        <v>9554165.1201</v>
      </c>
      <c r="G221" s="18"/>
      <c r="H221" s="18"/>
      <c r="I221" s="19"/>
      <c r="J221" s="19"/>
      <c r="K221" s="19"/>
      <c r="L221" s="19"/>
      <c r="M221" s="18"/>
      <c r="N221" s="18"/>
      <c r="O221" s="19"/>
      <c r="P221" s="19"/>
      <c r="Q221" s="19"/>
    </row>
    <row r="222" ht="18.75" spans="1:17">
      <c r="A222" s="14">
        <v>217</v>
      </c>
      <c r="B222" s="15" t="s">
        <v>94</v>
      </c>
      <c r="C222" s="15" t="s">
        <v>582</v>
      </c>
      <c r="D222" s="16">
        <v>8095309.8916</v>
      </c>
      <c r="E222" s="16">
        <v>1835212.6698</v>
      </c>
      <c r="F222" s="17">
        <f t="shared" si="3"/>
        <v>9930522.5614</v>
      </c>
      <c r="G222" s="18"/>
      <c r="H222" s="18"/>
      <c r="I222" s="19"/>
      <c r="J222" s="19"/>
      <c r="K222" s="19"/>
      <c r="L222" s="19"/>
      <c r="M222" s="18"/>
      <c r="N222" s="18"/>
      <c r="O222" s="19"/>
      <c r="P222" s="19"/>
      <c r="Q222" s="19"/>
    </row>
    <row r="223" ht="18.75" spans="1:17">
      <c r="A223" s="14">
        <v>218</v>
      </c>
      <c r="B223" s="15" t="s">
        <v>94</v>
      </c>
      <c r="C223" s="15" t="s">
        <v>584</v>
      </c>
      <c r="D223" s="16">
        <v>9458752.9093</v>
      </c>
      <c r="E223" s="16">
        <v>2144306.1985</v>
      </c>
      <c r="F223" s="17">
        <f t="shared" si="3"/>
        <v>11603059.1078</v>
      </c>
      <c r="G223" s="18"/>
      <c r="H223" s="18"/>
      <c r="I223" s="19"/>
      <c r="J223" s="19"/>
      <c r="K223" s="19"/>
      <c r="L223" s="19"/>
      <c r="M223" s="18"/>
      <c r="N223" s="18"/>
      <c r="O223" s="19"/>
      <c r="P223" s="19"/>
      <c r="Q223" s="19"/>
    </row>
    <row r="224" ht="18.75" spans="1:17">
      <c r="A224" s="14">
        <v>219</v>
      </c>
      <c r="B224" s="15" t="s">
        <v>94</v>
      </c>
      <c r="C224" s="15" t="s">
        <v>586</v>
      </c>
      <c r="D224" s="16">
        <v>8378311.3209</v>
      </c>
      <c r="E224" s="16">
        <v>1899369.3007</v>
      </c>
      <c r="F224" s="17">
        <f t="shared" si="3"/>
        <v>10277680.6216</v>
      </c>
      <c r="G224" s="18"/>
      <c r="H224" s="18"/>
      <c r="I224" s="19"/>
      <c r="J224" s="19"/>
      <c r="K224" s="19"/>
      <c r="L224" s="19"/>
      <c r="M224" s="18"/>
      <c r="N224" s="18"/>
      <c r="O224" s="19"/>
      <c r="P224" s="19"/>
      <c r="Q224" s="19"/>
    </row>
    <row r="225" ht="18.75" spans="1:17">
      <c r="A225" s="14">
        <v>220</v>
      </c>
      <c r="B225" s="15" t="s">
        <v>94</v>
      </c>
      <c r="C225" s="15" t="s">
        <v>588</v>
      </c>
      <c r="D225" s="16">
        <v>7580364.4494</v>
      </c>
      <c r="E225" s="16">
        <v>1718474.1616</v>
      </c>
      <c r="F225" s="17">
        <f t="shared" si="3"/>
        <v>9298838.611</v>
      </c>
      <c r="G225" s="18"/>
      <c r="H225" s="18"/>
      <c r="I225" s="19"/>
      <c r="J225" s="19"/>
      <c r="K225" s="19"/>
      <c r="L225" s="19"/>
      <c r="M225" s="18"/>
      <c r="N225" s="18"/>
      <c r="O225" s="19"/>
      <c r="P225" s="19"/>
      <c r="Q225" s="19"/>
    </row>
    <row r="226" ht="18.75" spans="1:17">
      <c r="A226" s="14">
        <v>221</v>
      </c>
      <c r="B226" s="15" t="s">
        <v>94</v>
      </c>
      <c r="C226" s="15" t="s">
        <v>590</v>
      </c>
      <c r="D226" s="16">
        <v>10529093.4283</v>
      </c>
      <c r="E226" s="16">
        <v>2386953.1766</v>
      </c>
      <c r="F226" s="17">
        <f t="shared" si="3"/>
        <v>12916046.6049</v>
      </c>
      <c r="G226" s="18"/>
      <c r="H226" s="18"/>
      <c r="I226" s="19"/>
      <c r="J226" s="19"/>
      <c r="K226" s="19"/>
      <c r="L226" s="19"/>
      <c r="M226" s="18"/>
      <c r="N226" s="18"/>
      <c r="O226" s="19"/>
      <c r="P226" s="19"/>
      <c r="Q226" s="19"/>
    </row>
    <row r="227" ht="18.75" spans="1:17">
      <c r="A227" s="14">
        <v>222</v>
      </c>
      <c r="B227" s="15" t="s">
        <v>94</v>
      </c>
      <c r="C227" s="15" t="s">
        <v>592</v>
      </c>
      <c r="D227" s="16">
        <v>8168313.4552</v>
      </c>
      <c r="E227" s="16">
        <v>1851762.631</v>
      </c>
      <c r="F227" s="17">
        <f t="shared" si="3"/>
        <v>10020076.0862</v>
      </c>
      <c r="G227" s="18"/>
      <c r="H227" s="18"/>
      <c r="I227" s="19"/>
      <c r="J227" s="19"/>
      <c r="K227" s="19"/>
      <c r="L227" s="19"/>
      <c r="M227" s="18"/>
      <c r="N227" s="18"/>
      <c r="O227" s="19"/>
      <c r="P227" s="19"/>
      <c r="Q227" s="19"/>
    </row>
    <row r="228" ht="18.75" spans="1:17">
      <c r="A228" s="14">
        <v>223</v>
      </c>
      <c r="B228" s="15" t="s">
        <v>94</v>
      </c>
      <c r="C228" s="15" t="s">
        <v>594</v>
      </c>
      <c r="D228" s="16">
        <v>9013106.4469</v>
      </c>
      <c r="E228" s="16">
        <v>2043277.8197</v>
      </c>
      <c r="F228" s="17">
        <f t="shared" si="3"/>
        <v>11056384.2666</v>
      </c>
      <c r="G228" s="18"/>
      <c r="H228" s="18"/>
      <c r="I228" s="19"/>
      <c r="J228" s="19"/>
      <c r="K228" s="19"/>
      <c r="L228" s="19"/>
      <c r="M228" s="18"/>
      <c r="N228" s="18"/>
      <c r="O228" s="19"/>
      <c r="P228" s="19"/>
      <c r="Q228" s="19"/>
    </row>
    <row r="229" ht="18.75" spans="1:17">
      <c r="A229" s="14">
        <v>224</v>
      </c>
      <c r="B229" s="15" t="s">
        <v>94</v>
      </c>
      <c r="C229" s="15" t="s">
        <v>595</v>
      </c>
      <c r="D229" s="16">
        <v>9871587.9344</v>
      </c>
      <c r="E229" s="16">
        <v>2237896.2005</v>
      </c>
      <c r="F229" s="17">
        <f t="shared" si="3"/>
        <v>12109484.1349</v>
      </c>
      <c r="G229" s="18"/>
      <c r="H229" s="18"/>
      <c r="I229" s="19"/>
      <c r="J229" s="19"/>
      <c r="K229" s="19"/>
      <c r="L229" s="19"/>
      <c r="M229" s="18"/>
      <c r="N229" s="18"/>
      <c r="O229" s="19"/>
      <c r="P229" s="19"/>
      <c r="Q229" s="19"/>
    </row>
    <row r="230" ht="18.75" spans="1:17">
      <c r="A230" s="14">
        <v>225</v>
      </c>
      <c r="B230" s="15" t="s">
        <v>95</v>
      </c>
      <c r="C230" s="15" t="s">
        <v>600</v>
      </c>
      <c r="D230" s="16">
        <v>10248806.245</v>
      </c>
      <c r="E230" s="16">
        <v>2323411.8672</v>
      </c>
      <c r="F230" s="17">
        <f t="shared" si="3"/>
        <v>12572218.1122</v>
      </c>
      <c r="G230" s="18"/>
      <c r="H230" s="18"/>
      <c r="I230" s="19"/>
      <c r="J230" s="19"/>
      <c r="K230" s="19"/>
      <c r="L230" s="19"/>
      <c r="M230" s="18"/>
      <c r="N230" s="18"/>
      <c r="O230" s="19"/>
      <c r="P230" s="19"/>
      <c r="Q230" s="19"/>
    </row>
    <row r="231" ht="18.75" spans="1:17">
      <c r="A231" s="14">
        <v>226</v>
      </c>
      <c r="B231" s="15" t="s">
        <v>95</v>
      </c>
      <c r="C231" s="15" t="s">
        <v>602</v>
      </c>
      <c r="D231" s="16">
        <v>9734135.8085</v>
      </c>
      <c r="E231" s="16">
        <v>2206735.7031</v>
      </c>
      <c r="F231" s="17">
        <f t="shared" si="3"/>
        <v>11940871.5116</v>
      </c>
      <c r="G231" s="18"/>
      <c r="H231" s="18"/>
      <c r="I231" s="19"/>
      <c r="J231" s="19"/>
      <c r="K231" s="19"/>
      <c r="L231" s="19"/>
      <c r="M231" s="18"/>
      <c r="N231" s="18"/>
      <c r="O231" s="19"/>
      <c r="P231" s="19"/>
      <c r="Q231" s="19"/>
    </row>
    <row r="232" ht="18.75" spans="1:17">
      <c r="A232" s="14">
        <v>227</v>
      </c>
      <c r="B232" s="15" t="s">
        <v>95</v>
      </c>
      <c r="C232" s="15" t="s">
        <v>603</v>
      </c>
      <c r="D232" s="16">
        <v>6441255.9544</v>
      </c>
      <c r="E232" s="16">
        <v>1460237.4332</v>
      </c>
      <c r="F232" s="17">
        <f t="shared" si="3"/>
        <v>7901493.3876</v>
      </c>
      <c r="G232" s="18"/>
      <c r="H232" s="18"/>
      <c r="I232" s="19"/>
      <c r="J232" s="19"/>
      <c r="K232" s="19"/>
      <c r="L232" s="19"/>
      <c r="M232" s="18"/>
      <c r="N232" s="18"/>
      <c r="O232" s="19"/>
      <c r="P232" s="19"/>
      <c r="Q232" s="19"/>
    </row>
    <row r="233" ht="37.5" spans="1:17">
      <c r="A233" s="14">
        <v>228</v>
      </c>
      <c r="B233" s="15" t="s">
        <v>95</v>
      </c>
      <c r="C233" s="15" t="s">
        <v>605</v>
      </c>
      <c r="D233" s="16">
        <v>6631462.7865</v>
      </c>
      <c r="E233" s="16">
        <v>1503357.461</v>
      </c>
      <c r="F233" s="17">
        <f t="shared" si="3"/>
        <v>8134820.2475</v>
      </c>
      <c r="G233" s="18"/>
      <c r="H233" s="18"/>
      <c r="I233" s="19"/>
      <c r="J233" s="19"/>
      <c r="K233" s="19"/>
      <c r="L233" s="19"/>
      <c r="M233" s="18"/>
      <c r="N233" s="18"/>
      <c r="O233" s="19"/>
      <c r="P233" s="19"/>
      <c r="Q233" s="19"/>
    </row>
    <row r="234" ht="37.5" spans="1:17">
      <c r="A234" s="14">
        <v>229</v>
      </c>
      <c r="B234" s="15" t="s">
        <v>95</v>
      </c>
      <c r="C234" s="15" t="s">
        <v>607</v>
      </c>
      <c r="D234" s="16">
        <v>7940148.1711</v>
      </c>
      <c r="E234" s="16">
        <v>1800037.3943</v>
      </c>
      <c r="F234" s="17">
        <f t="shared" si="3"/>
        <v>9740185.5654</v>
      </c>
      <c r="G234" s="18"/>
      <c r="H234" s="18"/>
      <c r="I234" s="19"/>
      <c r="J234" s="19"/>
      <c r="K234" s="19"/>
      <c r="L234" s="19"/>
      <c r="M234" s="18"/>
      <c r="N234" s="18"/>
      <c r="O234" s="19"/>
      <c r="P234" s="19"/>
      <c r="Q234" s="19"/>
    </row>
    <row r="235" ht="18.75" spans="1:17">
      <c r="A235" s="14">
        <v>230</v>
      </c>
      <c r="B235" s="15" t="s">
        <v>95</v>
      </c>
      <c r="C235" s="15" t="s">
        <v>609</v>
      </c>
      <c r="D235" s="16">
        <v>6748838.8924</v>
      </c>
      <c r="E235" s="16">
        <v>1529966.7101</v>
      </c>
      <c r="F235" s="17">
        <f t="shared" si="3"/>
        <v>8278805.6025</v>
      </c>
      <c r="G235" s="18"/>
      <c r="H235" s="18"/>
      <c r="I235" s="19"/>
      <c r="J235" s="19"/>
      <c r="K235" s="19"/>
      <c r="L235" s="19"/>
      <c r="M235" s="18"/>
      <c r="N235" s="18"/>
      <c r="O235" s="19"/>
      <c r="P235" s="19"/>
      <c r="Q235" s="19"/>
    </row>
    <row r="236" ht="37.5" spans="1:17">
      <c r="A236" s="14">
        <v>231</v>
      </c>
      <c r="B236" s="15" t="s">
        <v>95</v>
      </c>
      <c r="C236" s="15" t="s">
        <v>611</v>
      </c>
      <c r="D236" s="16">
        <v>6755046.3592</v>
      </c>
      <c r="E236" s="16">
        <v>1531373.9473</v>
      </c>
      <c r="F236" s="17">
        <f t="shared" si="3"/>
        <v>8286420.3065</v>
      </c>
      <c r="G236" s="18"/>
      <c r="H236" s="18"/>
      <c r="I236" s="19"/>
      <c r="J236" s="19"/>
      <c r="K236" s="19"/>
      <c r="L236" s="19"/>
      <c r="M236" s="18"/>
      <c r="N236" s="18"/>
      <c r="O236" s="19"/>
      <c r="P236" s="19"/>
      <c r="Q236" s="19"/>
    </row>
    <row r="237" ht="18.75" spans="1:17">
      <c r="A237" s="14">
        <v>232</v>
      </c>
      <c r="B237" s="15" t="s">
        <v>95</v>
      </c>
      <c r="C237" s="15" t="s">
        <v>613</v>
      </c>
      <c r="D237" s="16">
        <v>7836416.9309</v>
      </c>
      <c r="E237" s="16">
        <v>1776521.4464</v>
      </c>
      <c r="F237" s="17">
        <f t="shared" si="3"/>
        <v>9612938.3773</v>
      </c>
      <c r="G237" s="18"/>
      <c r="H237" s="18"/>
      <c r="I237" s="19"/>
      <c r="J237" s="19"/>
      <c r="K237" s="19"/>
      <c r="L237" s="19"/>
      <c r="M237" s="18"/>
      <c r="N237" s="18"/>
      <c r="O237" s="19"/>
      <c r="P237" s="19"/>
      <c r="Q237" s="19"/>
    </row>
    <row r="238" ht="18.75" spans="1:17">
      <c r="A238" s="14">
        <v>233</v>
      </c>
      <c r="B238" s="15" t="s">
        <v>95</v>
      </c>
      <c r="C238" s="15" t="s">
        <v>615</v>
      </c>
      <c r="D238" s="16">
        <v>8624938.6843</v>
      </c>
      <c r="E238" s="16">
        <v>1955279.9042</v>
      </c>
      <c r="F238" s="17">
        <f t="shared" si="3"/>
        <v>10580218.5885</v>
      </c>
      <c r="G238" s="18"/>
      <c r="H238" s="18"/>
      <c r="I238" s="19"/>
      <c r="J238" s="19"/>
      <c r="K238" s="19"/>
      <c r="L238" s="19"/>
      <c r="M238" s="18"/>
      <c r="N238" s="18"/>
      <c r="O238" s="19"/>
      <c r="P238" s="19"/>
      <c r="Q238" s="19"/>
    </row>
    <row r="239" ht="18.75" spans="1:17">
      <c r="A239" s="14">
        <v>234</v>
      </c>
      <c r="B239" s="15" t="s">
        <v>95</v>
      </c>
      <c r="C239" s="15" t="s">
        <v>617</v>
      </c>
      <c r="D239" s="16">
        <v>6275908.5544</v>
      </c>
      <c r="E239" s="16">
        <v>1422753.0567</v>
      </c>
      <c r="F239" s="17">
        <f t="shared" si="3"/>
        <v>7698661.6111</v>
      </c>
      <c r="G239" s="18"/>
      <c r="H239" s="18"/>
      <c r="I239" s="19"/>
      <c r="J239" s="19"/>
      <c r="K239" s="19"/>
      <c r="L239" s="19"/>
      <c r="M239" s="18"/>
      <c r="N239" s="18"/>
      <c r="O239" s="19"/>
      <c r="P239" s="19"/>
      <c r="Q239" s="19"/>
    </row>
    <row r="240" ht="18.75" spans="1:17">
      <c r="A240" s="14">
        <v>235</v>
      </c>
      <c r="B240" s="15" t="s">
        <v>95</v>
      </c>
      <c r="C240" s="15" t="s">
        <v>619</v>
      </c>
      <c r="D240" s="16">
        <v>10768759.1695</v>
      </c>
      <c r="E240" s="16">
        <v>2441285.5753</v>
      </c>
      <c r="F240" s="17">
        <f t="shared" si="3"/>
        <v>13210044.7448</v>
      </c>
      <c r="G240" s="18"/>
      <c r="H240" s="18"/>
      <c r="I240" s="19"/>
      <c r="J240" s="19"/>
      <c r="K240" s="19"/>
      <c r="L240" s="19"/>
      <c r="M240" s="18"/>
      <c r="N240" s="18"/>
      <c r="O240" s="19"/>
      <c r="P240" s="19"/>
      <c r="Q240" s="19"/>
    </row>
    <row r="241" ht="18.75" spans="1:17">
      <c r="A241" s="14">
        <v>236</v>
      </c>
      <c r="B241" s="15" t="s">
        <v>95</v>
      </c>
      <c r="C241" s="15" t="s">
        <v>621</v>
      </c>
      <c r="D241" s="16">
        <v>11082766.4232</v>
      </c>
      <c r="E241" s="16">
        <v>2512471.2492</v>
      </c>
      <c r="F241" s="17">
        <f t="shared" si="3"/>
        <v>13595237.6724</v>
      </c>
      <c r="G241" s="18"/>
      <c r="H241" s="18"/>
      <c r="I241" s="19"/>
      <c r="J241" s="19"/>
      <c r="K241" s="19"/>
      <c r="L241" s="19"/>
      <c r="M241" s="18"/>
      <c r="N241" s="18"/>
      <c r="O241" s="19"/>
      <c r="P241" s="19"/>
      <c r="Q241" s="19"/>
    </row>
    <row r="242" ht="18.75" spans="1:17">
      <c r="A242" s="14">
        <v>237</v>
      </c>
      <c r="B242" s="15" t="s">
        <v>95</v>
      </c>
      <c r="C242" s="15" t="s">
        <v>623</v>
      </c>
      <c r="D242" s="16">
        <v>8686752.889</v>
      </c>
      <c r="E242" s="16">
        <v>1969293.2296</v>
      </c>
      <c r="F242" s="17">
        <f t="shared" si="3"/>
        <v>10656046.1186</v>
      </c>
      <c r="G242" s="18"/>
      <c r="H242" s="18"/>
      <c r="I242" s="19"/>
      <c r="J242" s="19"/>
      <c r="K242" s="19"/>
      <c r="L242" s="19"/>
      <c r="M242" s="18"/>
      <c r="N242" s="18"/>
      <c r="O242" s="19"/>
      <c r="P242" s="19"/>
      <c r="Q242" s="19"/>
    </row>
    <row r="243" ht="37.5" spans="1:17">
      <c r="A243" s="14">
        <v>238</v>
      </c>
      <c r="B243" s="15" t="s">
        <v>95</v>
      </c>
      <c r="C243" s="15" t="s">
        <v>625</v>
      </c>
      <c r="D243" s="16">
        <v>8284340.8986</v>
      </c>
      <c r="E243" s="16">
        <v>1878066.1372</v>
      </c>
      <c r="F243" s="17">
        <f t="shared" si="3"/>
        <v>10162407.0358</v>
      </c>
      <c r="G243" s="18"/>
      <c r="H243" s="18"/>
      <c r="I243" s="19"/>
      <c r="J243" s="19"/>
      <c r="K243" s="19"/>
      <c r="L243" s="19"/>
      <c r="M243" s="18"/>
      <c r="N243" s="18"/>
      <c r="O243" s="19"/>
      <c r="P243" s="19"/>
      <c r="Q243" s="19"/>
    </row>
    <row r="244" ht="37.5" spans="1:17">
      <c r="A244" s="14">
        <v>239</v>
      </c>
      <c r="B244" s="15" t="s">
        <v>95</v>
      </c>
      <c r="C244" s="15" t="s">
        <v>627</v>
      </c>
      <c r="D244" s="16">
        <v>9041676.4538</v>
      </c>
      <c r="E244" s="16">
        <v>2049754.6612</v>
      </c>
      <c r="F244" s="17">
        <f t="shared" si="3"/>
        <v>11091431.115</v>
      </c>
      <c r="G244" s="18"/>
      <c r="H244" s="18"/>
      <c r="I244" s="19"/>
      <c r="J244" s="19"/>
      <c r="K244" s="19"/>
      <c r="L244" s="19"/>
      <c r="M244" s="18"/>
      <c r="N244" s="18"/>
      <c r="O244" s="19"/>
      <c r="P244" s="19"/>
      <c r="Q244" s="19"/>
    </row>
    <row r="245" ht="18.75" spans="1:17">
      <c r="A245" s="14">
        <v>240</v>
      </c>
      <c r="B245" s="15" t="s">
        <v>95</v>
      </c>
      <c r="C245" s="15" t="s">
        <v>629</v>
      </c>
      <c r="D245" s="16">
        <v>7931428.5114</v>
      </c>
      <c r="E245" s="16">
        <v>1798060.6411</v>
      </c>
      <c r="F245" s="17">
        <f t="shared" si="3"/>
        <v>9729489.1525</v>
      </c>
      <c r="G245" s="18"/>
      <c r="H245" s="18"/>
      <c r="I245" s="19"/>
      <c r="J245" s="19"/>
      <c r="K245" s="19"/>
      <c r="L245" s="19"/>
      <c r="M245" s="18"/>
      <c r="N245" s="18"/>
      <c r="O245" s="19"/>
      <c r="P245" s="19"/>
      <c r="Q245" s="19"/>
    </row>
    <row r="246" ht="18.75" spans="1:17">
      <c r="A246" s="14">
        <v>241</v>
      </c>
      <c r="B246" s="15" t="s">
        <v>95</v>
      </c>
      <c r="C246" s="15" t="s">
        <v>631</v>
      </c>
      <c r="D246" s="16">
        <v>6504848.3653</v>
      </c>
      <c r="E246" s="16">
        <v>1474653.8792</v>
      </c>
      <c r="F246" s="17">
        <f t="shared" si="3"/>
        <v>7979502.2445</v>
      </c>
      <c r="G246" s="18"/>
      <c r="H246" s="18"/>
      <c r="I246" s="19"/>
      <c r="J246" s="19"/>
      <c r="K246" s="19"/>
      <c r="L246" s="19"/>
      <c r="M246" s="18"/>
      <c r="N246" s="18"/>
      <c r="O246" s="19"/>
      <c r="P246" s="19"/>
      <c r="Q246" s="19"/>
    </row>
    <row r="247" ht="18.75" spans="1:17">
      <c r="A247" s="14">
        <v>242</v>
      </c>
      <c r="B247" s="15" t="s">
        <v>95</v>
      </c>
      <c r="C247" s="15" t="s">
        <v>633</v>
      </c>
      <c r="D247" s="16">
        <v>8094627.5412</v>
      </c>
      <c r="E247" s="16">
        <v>1835057.9805</v>
      </c>
      <c r="F247" s="17">
        <f t="shared" si="3"/>
        <v>9929685.5217</v>
      </c>
      <c r="G247" s="18"/>
      <c r="H247" s="18"/>
      <c r="I247" s="19"/>
      <c r="J247" s="19"/>
      <c r="K247" s="19"/>
      <c r="L247" s="19"/>
      <c r="M247" s="18"/>
      <c r="N247" s="18"/>
      <c r="O247" s="19"/>
      <c r="P247" s="19"/>
      <c r="Q247" s="19"/>
    </row>
    <row r="248" ht="18.75" spans="1:17">
      <c r="A248" s="14">
        <v>243</v>
      </c>
      <c r="B248" s="15" t="s">
        <v>96</v>
      </c>
      <c r="C248" s="15" t="s">
        <v>637</v>
      </c>
      <c r="D248" s="16">
        <v>9511359.5997</v>
      </c>
      <c r="E248" s="16">
        <v>2156232.1737</v>
      </c>
      <c r="F248" s="17">
        <f t="shared" si="3"/>
        <v>11667591.7734</v>
      </c>
      <c r="G248" s="18"/>
      <c r="H248" s="18"/>
      <c r="I248" s="19"/>
      <c r="J248" s="19"/>
      <c r="K248" s="19"/>
      <c r="L248" s="19"/>
      <c r="M248" s="18"/>
      <c r="N248" s="18"/>
      <c r="O248" s="19"/>
      <c r="P248" s="19"/>
      <c r="Q248" s="19"/>
    </row>
    <row r="249" ht="18.75" spans="1:17">
      <c r="A249" s="14">
        <v>244</v>
      </c>
      <c r="B249" s="15" t="s">
        <v>96</v>
      </c>
      <c r="C249" s="15" t="s">
        <v>639</v>
      </c>
      <c r="D249" s="16">
        <v>7237501.9394</v>
      </c>
      <c r="E249" s="16">
        <v>1640746.98</v>
      </c>
      <c r="F249" s="17">
        <f t="shared" si="3"/>
        <v>8878248.9194</v>
      </c>
      <c r="G249" s="18"/>
      <c r="H249" s="18"/>
      <c r="I249" s="19"/>
      <c r="J249" s="19"/>
      <c r="K249" s="19"/>
      <c r="L249" s="19"/>
      <c r="M249" s="18"/>
      <c r="N249" s="18"/>
      <c r="O249" s="19"/>
      <c r="P249" s="19"/>
      <c r="Q249" s="19"/>
    </row>
    <row r="250" ht="18.75" spans="1:17">
      <c r="A250" s="14">
        <v>245</v>
      </c>
      <c r="B250" s="15" t="s">
        <v>96</v>
      </c>
      <c r="C250" s="15" t="s">
        <v>641</v>
      </c>
      <c r="D250" s="16">
        <v>6900856.3357</v>
      </c>
      <c r="E250" s="16">
        <v>1564429.1756</v>
      </c>
      <c r="F250" s="17">
        <f t="shared" si="3"/>
        <v>8465285.5113</v>
      </c>
      <c r="G250" s="18"/>
      <c r="H250" s="18"/>
      <c r="I250" s="19"/>
      <c r="J250" s="19"/>
      <c r="K250" s="19"/>
      <c r="L250" s="19"/>
      <c r="M250" s="18"/>
      <c r="N250" s="18"/>
      <c r="O250" s="19"/>
      <c r="P250" s="19"/>
      <c r="Q250" s="19"/>
    </row>
    <row r="251" ht="18.75" spans="1:17">
      <c r="A251" s="14">
        <v>246</v>
      </c>
      <c r="B251" s="15" t="s">
        <v>96</v>
      </c>
      <c r="C251" s="15" t="s">
        <v>643</v>
      </c>
      <c r="D251" s="16">
        <v>7125508.805</v>
      </c>
      <c r="E251" s="16">
        <v>1615358.0546</v>
      </c>
      <c r="F251" s="17">
        <f t="shared" si="3"/>
        <v>8740866.8596</v>
      </c>
      <c r="G251" s="18"/>
      <c r="H251" s="18"/>
      <c r="I251" s="19"/>
      <c r="J251" s="19"/>
      <c r="K251" s="19"/>
      <c r="L251" s="19"/>
      <c r="M251" s="18"/>
      <c r="N251" s="18"/>
      <c r="O251" s="19"/>
      <c r="P251" s="19"/>
      <c r="Q251" s="19"/>
    </row>
    <row r="252" ht="37.5" spans="1:17">
      <c r="A252" s="14">
        <v>247</v>
      </c>
      <c r="B252" s="15" t="s">
        <v>96</v>
      </c>
      <c r="C252" s="15" t="s">
        <v>645</v>
      </c>
      <c r="D252" s="16">
        <v>7547302.3789</v>
      </c>
      <c r="E252" s="16">
        <v>1710978.9661</v>
      </c>
      <c r="F252" s="17">
        <f t="shared" si="3"/>
        <v>9258281.345</v>
      </c>
      <c r="G252" s="18"/>
      <c r="H252" s="18"/>
      <c r="I252" s="19"/>
      <c r="J252" s="19"/>
      <c r="K252" s="19"/>
      <c r="L252" s="19"/>
      <c r="M252" s="18"/>
      <c r="N252" s="18"/>
      <c r="O252" s="19"/>
      <c r="P252" s="19"/>
      <c r="Q252" s="19"/>
    </row>
    <row r="253" ht="18.75" spans="1:17">
      <c r="A253" s="14">
        <v>248</v>
      </c>
      <c r="B253" s="15" t="s">
        <v>96</v>
      </c>
      <c r="C253" s="15" t="s">
        <v>647</v>
      </c>
      <c r="D253" s="16">
        <v>7693782.4197</v>
      </c>
      <c r="E253" s="16">
        <v>1744186.0984</v>
      </c>
      <c r="F253" s="17">
        <f t="shared" si="3"/>
        <v>9437968.5181</v>
      </c>
      <c r="G253" s="18"/>
      <c r="H253" s="18"/>
      <c r="I253" s="19"/>
      <c r="J253" s="19"/>
      <c r="K253" s="19"/>
      <c r="L253" s="19"/>
      <c r="M253" s="18"/>
      <c r="N253" s="18"/>
      <c r="O253" s="19"/>
      <c r="P253" s="19"/>
      <c r="Q253" s="19"/>
    </row>
    <row r="254" ht="18.75" spans="1:17">
      <c r="A254" s="14">
        <v>249</v>
      </c>
      <c r="B254" s="15" t="s">
        <v>96</v>
      </c>
      <c r="C254" s="15" t="s">
        <v>649</v>
      </c>
      <c r="D254" s="16">
        <v>6339724.4887</v>
      </c>
      <c r="E254" s="16">
        <v>1437220.1757</v>
      </c>
      <c r="F254" s="17">
        <f t="shared" si="3"/>
        <v>7776944.6644</v>
      </c>
      <c r="G254" s="18"/>
      <c r="H254" s="18"/>
      <c r="I254" s="19"/>
      <c r="J254" s="19"/>
      <c r="K254" s="19"/>
      <c r="L254" s="19"/>
      <c r="M254" s="18"/>
      <c r="N254" s="18"/>
      <c r="O254" s="19"/>
      <c r="P254" s="19"/>
      <c r="Q254" s="19"/>
    </row>
    <row r="255" ht="18.75" spans="1:17">
      <c r="A255" s="14">
        <v>250</v>
      </c>
      <c r="B255" s="15" t="s">
        <v>96</v>
      </c>
      <c r="C255" s="15" t="s">
        <v>651</v>
      </c>
      <c r="D255" s="16">
        <v>7810033.4161</v>
      </c>
      <c r="E255" s="16">
        <v>1770540.2843</v>
      </c>
      <c r="F255" s="17">
        <f t="shared" si="3"/>
        <v>9580573.7004</v>
      </c>
      <c r="G255" s="18"/>
      <c r="H255" s="18"/>
      <c r="I255" s="19"/>
      <c r="J255" s="19"/>
      <c r="K255" s="19"/>
      <c r="L255" s="19"/>
      <c r="M255" s="18"/>
      <c r="N255" s="18"/>
      <c r="O255" s="19"/>
      <c r="P255" s="19"/>
      <c r="Q255" s="19"/>
    </row>
    <row r="256" ht="18.75" spans="1:17">
      <c r="A256" s="14">
        <v>251</v>
      </c>
      <c r="B256" s="15" t="s">
        <v>96</v>
      </c>
      <c r="C256" s="15" t="s">
        <v>653</v>
      </c>
      <c r="D256" s="16">
        <v>8356425.3219</v>
      </c>
      <c r="E256" s="16">
        <v>1894407.7287</v>
      </c>
      <c r="F256" s="17">
        <f t="shared" si="3"/>
        <v>10250833.0506</v>
      </c>
      <c r="G256" s="18"/>
      <c r="H256" s="18"/>
      <c r="I256" s="19"/>
      <c r="J256" s="19"/>
      <c r="K256" s="19"/>
      <c r="L256" s="19"/>
      <c r="M256" s="18"/>
      <c r="N256" s="18"/>
      <c r="O256" s="19"/>
      <c r="P256" s="19"/>
      <c r="Q256" s="19"/>
    </row>
    <row r="257" ht="18.75" spans="1:17">
      <c r="A257" s="14">
        <v>252</v>
      </c>
      <c r="B257" s="15" t="s">
        <v>96</v>
      </c>
      <c r="C257" s="15" t="s">
        <v>655</v>
      </c>
      <c r="D257" s="16">
        <v>7296994.3894</v>
      </c>
      <c r="E257" s="16">
        <v>1654233.9619</v>
      </c>
      <c r="F257" s="17">
        <f t="shared" si="3"/>
        <v>8951228.3513</v>
      </c>
      <c r="G257" s="18"/>
      <c r="H257" s="18"/>
      <c r="I257" s="19"/>
      <c r="J257" s="19"/>
      <c r="K257" s="19"/>
      <c r="L257" s="19"/>
      <c r="M257" s="18"/>
      <c r="N257" s="18"/>
      <c r="O257" s="19"/>
      <c r="P257" s="19"/>
      <c r="Q257" s="19"/>
    </row>
    <row r="258" ht="18.75" spans="1:17">
      <c r="A258" s="14">
        <v>253</v>
      </c>
      <c r="B258" s="15" t="s">
        <v>96</v>
      </c>
      <c r="C258" s="15" t="s">
        <v>657</v>
      </c>
      <c r="D258" s="16">
        <v>7819932.6333</v>
      </c>
      <c r="E258" s="16">
        <v>1772784.444</v>
      </c>
      <c r="F258" s="17">
        <f t="shared" si="3"/>
        <v>9592717.0773</v>
      </c>
      <c r="G258" s="18"/>
      <c r="H258" s="18"/>
      <c r="I258" s="19"/>
      <c r="J258" s="19"/>
      <c r="K258" s="19"/>
      <c r="L258" s="19"/>
      <c r="M258" s="18"/>
      <c r="N258" s="18"/>
      <c r="O258" s="19"/>
      <c r="P258" s="19"/>
      <c r="Q258" s="19"/>
    </row>
    <row r="259" ht="18.75" spans="1:17">
      <c r="A259" s="14">
        <v>254</v>
      </c>
      <c r="B259" s="15" t="s">
        <v>96</v>
      </c>
      <c r="C259" s="15" t="s">
        <v>659</v>
      </c>
      <c r="D259" s="16">
        <v>5487718.1667</v>
      </c>
      <c r="E259" s="16">
        <v>1244069.7197</v>
      </c>
      <c r="F259" s="17">
        <f t="shared" si="3"/>
        <v>6731787.8864</v>
      </c>
      <c r="G259" s="18"/>
      <c r="H259" s="18"/>
      <c r="I259" s="19"/>
      <c r="J259" s="19"/>
      <c r="K259" s="19"/>
      <c r="L259" s="19"/>
      <c r="M259" s="18"/>
      <c r="N259" s="18"/>
      <c r="O259" s="19"/>
      <c r="P259" s="19"/>
      <c r="Q259" s="19"/>
    </row>
    <row r="260" ht="37.5" spans="1:17">
      <c r="A260" s="14">
        <v>255</v>
      </c>
      <c r="B260" s="15" t="s">
        <v>96</v>
      </c>
      <c r="C260" s="15" t="s">
        <v>661</v>
      </c>
      <c r="D260" s="16">
        <v>6955312.4682</v>
      </c>
      <c r="E260" s="16">
        <v>1576774.4206</v>
      </c>
      <c r="F260" s="17">
        <f t="shared" si="3"/>
        <v>8532086.8888</v>
      </c>
      <c r="G260" s="18"/>
      <c r="H260" s="18"/>
      <c r="I260" s="19"/>
      <c r="J260" s="19"/>
      <c r="K260" s="19"/>
      <c r="L260" s="19"/>
      <c r="M260" s="18"/>
      <c r="N260" s="18"/>
      <c r="O260" s="19"/>
      <c r="P260" s="19"/>
      <c r="Q260" s="19"/>
    </row>
    <row r="261" ht="18.75" spans="1:17">
      <c r="A261" s="14">
        <v>256</v>
      </c>
      <c r="B261" s="15" t="s">
        <v>96</v>
      </c>
      <c r="C261" s="15" t="s">
        <v>663</v>
      </c>
      <c r="D261" s="16">
        <v>6787252.2263</v>
      </c>
      <c r="E261" s="16">
        <v>1538675.0409</v>
      </c>
      <c r="F261" s="17">
        <f t="shared" si="3"/>
        <v>8325927.2672</v>
      </c>
      <c r="G261" s="18"/>
      <c r="H261" s="18"/>
      <c r="I261" s="19"/>
      <c r="J261" s="19"/>
      <c r="K261" s="19"/>
      <c r="L261" s="19"/>
      <c r="M261" s="18"/>
      <c r="N261" s="18"/>
      <c r="O261" s="19"/>
      <c r="P261" s="19"/>
      <c r="Q261" s="19"/>
    </row>
    <row r="262" ht="18.75" spans="1:17">
      <c r="A262" s="14">
        <v>257</v>
      </c>
      <c r="B262" s="15" t="s">
        <v>96</v>
      </c>
      <c r="C262" s="15" t="s">
        <v>665</v>
      </c>
      <c r="D262" s="16">
        <v>7279419.5659</v>
      </c>
      <c r="E262" s="16">
        <v>1650249.7366</v>
      </c>
      <c r="F262" s="17">
        <f t="shared" si="3"/>
        <v>8929669.3025</v>
      </c>
      <c r="G262" s="18"/>
      <c r="H262" s="18"/>
      <c r="I262" s="19"/>
      <c r="J262" s="19"/>
      <c r="K262" s="19"/>
      <c r="L262" s="19"/>
      <c r="M262" s="18"/>
      <c r="N262" s="18"/>
      <c r="O262" s="19"/>
      <c r="P262" s="19"/>
      <c r="Q262" s="19"/>
    </row>
    <row r="263" ht="18.75" spans="1:17">
      <c r="A263" s="14">
        <v>258</v>
      </c>
      <c r="B263" s="15" t="s">
        <v>96</v>
      </c>
      <c r="C263" s="15" t="s">
        <v>667</v>
      </c>
      <c r="D263" s="16">
        <v>7076163.5883</v>
      </c>
      <c r="E263" s="16">
        <v>1604171.4579</v>
      </c>
      <c r="F263" s="17">
        <f t="shared" ref="F263:F326" si="4">D263+E263</f>
        <v>8680335.0462</v>
      </c>
      <c r="G263" s="18"/>
      <c r="H263" s="18"/>
      <c r="I263" s="19"/>
      <c r="J263" s="19"/>
      <c r="K263" s="19"/>
      <c r="L263" s="19"/>
      <c r="M263" s="18"/>
      <c r="N263" s="18"/>
      <c r="O263" s="19"/>
      <c r="P263" s="19"/>
      <c r="Q263" s="19"/>
    </row>
    <row r="264" ht="18.75" spans="1:17">
      <c r="A264" s="14">
        <v>259</v>
      </c>
      <c r="B264" s="15" t="s">
        <v>97</v>
      </c>
      <c r="C264" s="15" t="s">
        <v>671</v>
      </c>
      <c r="D264" s="16">
        <v>8864113.4648</v>
      </c>
      <c r="E264" s="16">
        <v>2009501.0018</v>
      </c>
      <c r="F264" s="17">
        <f t="shared" si="4"/>
        <v>10873614.4666</v>
      </c>
      <c r="G264" s="18"/>
      <c r="H264" s="18"/>
      <c r="I264" s="19"/>
      <c r="J264" s="19"/>
      <c r="K264" s="19"/>
      <c r="L264" s="19"/>
      <c r="M264" s="18"/>
      <c r="N264" s="18"/>
      <c r="O264" s="19"/>
      <c r="P264" s="19"/>
      <c r="Q264" s="19"/>
    </row>
    <row r="265" ht="18.75" spans="1:17">
      <c r="A265" s="14">
        <v>260</v>
      </c>
      <c r="B265" s="15" t="s">
        <v>97</v>
      </c>
      <c r="C265" s="15" t="s">
        <v>673</v>
      </c>
      <c r="D265" s="16">
        <v>7468652.6323</v>
      </c>
      <c r="E265" s="16">
        <v>1693149.011</v>
      </c>
      <c r="F265" s="17">
        <f t="shared" si="4"/>
        <v>9161801.6433</v>
      </c>
      <c r="G265" s="18"/>
      <c r="H265" s="18"/>
      <c r="I265" s="19"/>
      <c r="J265" s="19"/>
      <c r="K265" s="19"/>
      <c r="L265" s="19"/>
      <c r="M265" s="18"/>
      <c r="N265" s="18"/>
      <c r="O265" s="19"/>
      <c r="P265" s="19"/>
      <c r="Q265" s="19"/>
    </row>
    <row r="266" ht="18.75" spans="1:17">
      <c r="A266" s="14">
        <v>261</v>
      </c>
      <c r="B266" s="15" t="s">
        <v>97</v>
      </c>
      <c r="C266" s="15" t="s">
        <v>675</v>
      </c>
      <c r="D266" s="16">
        <v>10109612.9344</v>
      </c>
      <c r="E266" s="16">
        <v>2291856.642</v>
      </c>
      <c r="F266" s="17">
        <f t="shared" si="4"/>
        <v>12401469.5764</v>
      </c>
      <c r="G266" s="18"/>
      <c r="H266" s="18"/>
      <c r="I266" s="19"/>
      <c r="J266" s="19"/>
      <c r="K266" s="19"/>
      <c r="L266" s="19"/>
      <c r="M266" s="18"/>
      <c r="N266" s="18"/>
      <c r="O266" s="19"/>
      <c r="P266" s="19"/>
      <c r="Q266" s="19"/>
    </row>
    <row r="267" ht="18.75" spans="1:17">
      <c r="A267" s="14">
        <v>262</v>
      </c>
      <c r="B267" s="15" t="s">
        <v>97</v>
      </c>
      <c r="C267" s="15" t="s">
        <v>677</v>
      </c>
      <c r="D267" s="16">
        <v>9503407.5269</v>
      </c>
      <c r="E267" s="16">
        <v>2154429.433</v>
      </c>
      <c r="F267" s="17">
        <f t="shared" si="4"/>
        <v>11657836.9599</v>
      </c>
      <c r="G267" s="18"/>
      <c r="H267" s="18"/>
      <c r="I267" s="19"/>
      <c r="J267" s="19"/>
      <c r="K267" s="19"/>
      <c r="L267" s="19"/>
      <c r="M267" s="18"/>
      <c r="N267" s="18"/>
      <c r="O267" s="19"/>
      <c r="P267" s="19"/>
      <c r="Q267" s="19"/>
    </row>
    <row r="268" ht="18.75" spans="1:17">
      <c r="A268" s="14">
        <v>263</v>
      </c>
      <c r="B268" s="15" t="s">
        <v>97</v>
      </c>
      <c r="C268" s="15" t="s">
        <v>679</v>
      </c>
      <c r="D268" s="16">
        <v>9188700.6405</v>
      </c>
      <c r="E268" s="16">
        <v>2083085.1518</v>
      </c>
      <c r="F268" s="17">
        <f t="shared" si="4"/>
        <v>11271785.7923</v>
      </c>
      <c r="G268" s="18"/>
      <c r="H268" s="18"/>
      <c r="I268" s="19"/>
      <c r="J268" s="19"/>
      <c r="K268" s="19"/>
      <c r="L268" s="19"/>
      <c r="M268" s="18"/>
      <c r="N268" s="18"/>
      <c r="O268" s="19"/>
      <c r="P268" s="19"/>
      <c r="Q268" s="19"/>
    </row>
    <row r="269" ht="18.75" spans="1:17">
      <c r="A269" s="14">
        <v>264</v>
      </c>
      <c r="B269" s="15" t="s">
        <v>97</v>
      </c>
      <c r="C269" s="15" t="s">
        <v>681</v>
      </c>
      <c r="D269" s="16">
        <v>8834644.2043</v>
      </c>
      <c r="E269" s="16">
        <v>2002820.2989</v>
      </c>
      <c r="F269" s="17">
        <f t="shared" si="4"/>
        <v>10837464.5032</v>
      </c>
      <c r="G269" s="18"/>
      <c r="H269" s="18"/>
      <c r="I269" s="19"/>
      <c r="J269" s="19"/>
      <c r="K269" s="19"/>
      <c r="L269" s="19"/>
      <c r="M269" s="18"/>
      <c r="N269" s="18"/>
      <c r="O269" s="19"/>
      <c r="P269" s="19"/>
      <c r="Q269" s="19"/>
    </row>
    <row r="270" ht="18.75" spans="1:17">
      <c r="A270" s="14">
        <v>265</v>
      </c>
      <c r="B270" s="15" t="s">
        <v>97</v>
      </c>
      <c r="C270" s="15" t="s">
        <v>683</v>
      </c>
      <c r="D270" s="16">
        <v>8920215.8198</v>
      </c>
      <c r="E270" s="16">
        <v>2022219.4467</v>
      </c>
      <c r="F270" s="17">
        <f t="shared" si="4"/>
        <v>10942435.2665</v>
      </c>
      <c r="G270" s="18"/>
      <c r="H270" s="18"/>
      <c r="I270" s="19"/>
      <c r="J270" s="19"/>
      <c r="K270" s="19"/>
      <c r="L270" s="19"/>
      <c r="M270" s="18"/>
      <c r="N270" s="18"/>
      <c r="O270" s="19"/>
      <c r="P270" s="19"/>
      <c r="Q270" s="19"/>
    </row>
    <row r="271" ht="37.5" spans="1:17">
      <c r="A271" s="14">
        <v>266</v>
      </c>
      <c r="B271" s="15" t="s">
        <v>97</v>
      </c>
      <c r="C271" s="15" t="s">
        <v>685</v>
      </c>
      <c r="D271" s="16">
        <v>9654503.7041</v>
      </c>
      <c r="E271" s="16">
        <v>2188683.0468</v>
      </c>
      <c r="F271" s="17">
        <f t="shared" si="4"/>
        <v>11843186.7509</v>
      </c>
      <c r="G271" s="18"/>
      <c r="H271" s="18"/>
      <c r="I271" s="19"/>
      <c r="J271" s="19"/>
      <c r="K271" s="19"/>
      <c r="L271" s="19"/>
      <c r="M271" s="18"/>
      <c r="N271" s="18"/>
      <c r="O271" s="19"/>
      <c r="P271" s="19"/>
      <c r="Q271" s="19"/>
    </row>
    <row r="272" ht="37.5" spans="1:17">
      <c r="A272" s="14">
        <v>267</v>
      </c>
      <c r="B272" s="15" t="s">
        <v>97</v>
      </c>
      <c r="C272" s="15" t="s">
        <v>687</v>
      </c>
      <c r="D272" s="16">
        <v>8784887.2733</v>
      </c>
      <c r="E272" s="16">
        <v>1991540.3663</v>
      </c>
      <c r="F272" s="17">
        <f t="shared" si="4"/>
        <v>10776427.6396</v>
      </c>
      <c r="G272" s="18"/>
      <c r="H272" s="18"/>
      <c r="I272" s="19"/>
      <c r="J272" s="19"/>
      <c r="K272" s="19"/>
      <c r="L272" s="19"/>
      <c r="M272" s="18"/>
      <c r="N272" s="18"/>
      <c r="O272" s="19"/>
      <c r="P272" s="19"/>
      <c r="Q272" s="19"/>
    </row>
    <row r="273" ht="18.75" spans="1:17">
      <c r="A273" s="14">
        <v>268</v>
      </c>
      <c r="B273" s="15" t="s">
        <v>97</v>
      </c>
      <c r="C273" s="15" t="s">
        <v>689</v>
      </c>
      <c r="D273" s="16">
        <v>8215341.1494</v>
      </c>
      <c r="E273" s="16">
        <v>1862423.8437</v>
      </c>
      <c r="F273" s="17">
        <f t="shared" si="4"/>
        <v>10077764.9931</v>
      </c>
      <c r="G273" s="18"/>
      <c r="H273" s="18"/>
      <c r="I273" s="19"/>
      <c r="J273" s="19"/>
      <c r="K273" s="19"/>
      <c r="L273" s="19"/>
      <c r="M273" s="18"/>
      <c r="N273" s="18"/>
      <c r="O273" s="19"/>
      <c r="P273" s="19"/>
      <c r="Q273" s="19"/>
    </row>
    <row r="274" ht="18.75" spans="1:17">
      <c r="A274" s="14">
        <v>269</v>
      </c>
      <c r="B274" s="15" t="s">
        <v>97</v>
      </c>
      <c r="C274" s="15" t="s">
        <v>691</v>
      </c>
      <c r="D274" s="16">
        <v>8600909.9501</v>
      </c>
      <c r="E274" s="16">
        <v>1949832.5726</v>
      </c>
      <c r="F274" s="17">
        <f t="shared" si="4"/>
        <v>10550742.5227</v>
      </c>
      <c r="G274" s="18"/>
      <c r="H274" s="18"/>
      <c r="I274" s="19"/>
      <c r="J274" s="19"/>
      <c r="K274" s="19"/>
      <c r="L274" s="19"/>
      <c r="M274" s="18"/>
      <c r="N274" s="18"/>
      <c r="O274" s="19"/>
      <c r="P274" s="19"/>
      <c r="Q274" s="19"/>
    </row>
    <row r="275" ht="18.75" spans="1:17">
      <c r="A275" s="14">
        <v>270</v>
      </c>
      <c r="B275" s="15" t="s">
        <v>97</v>
      </c>
      <c r="C275" s="15" t="s">
        <v>693</v>
      </c>
      <c r="D275" s="16">
        <v>8350880.6104</v>
      </c>
      <c r="E275" s="16">
        <v>1893150.7386</v>
      </c>
      <c r="F275" s="17">
        <f t="shared" si="4"/>
        <v>10244031.349</v>
      </c>
      <c r="G275" s="18"/>
      <c r="H275" s="18"/>
      <c r="I275" s="19"/>
      <c r="J275" s="19"/>
      <c r="K275" s="19"/>
      <c r="L275" s="19"/>
      <c r="M275" s="18"/>
      <c r="N275" s="18"/>
      <c r="O275" s="19"/>
      <c r="P275" s="19"/>
      <c r="Q275" s="19"/>
    </row>
    <row r="276" ht="18.75" spans="1:17">
      <c r="A276" s="14">
        <v>271</v>
      </c>
      <c r="B276" s="15" t="s">
        <v>97</v>
      </c>
      <c r="C276" s="15" t="s">
        <v>695</v>
      </c>
      <c r="D276" s="16">
        <v>10815482.8344</v>
      </c>
      <c r="E276" s="16">
        <v>2451877.8643</v>
      </c>
      <c r="F276" s="17">
        <f t="shared" si="4"/>
        <v>13267360.6987</v>
      </c>
      <c r="G276" s="18"/>
      <c r="H276" s="18"/>
      <c r="I276" s="19"/>
      <c r="J276" s="19"/>
      <c r="K276" s="19"/>
      <c r="L276" s="19"/>
      <c r="M276" s="18"/>
      <c r="N276" s="18"/>
      <c r="O276" s="19"/>
      <c r="P276" s="19"/>
      <c r="Q276" s="19"/>
    </row>
    <row r="277" ht="18.75" spans="1:17">
      <c r="A277" s="14">
        <v>272</v>
      </c>
      <c r="B277" s="15" t="s">
        <v>97</v>
      </c>
      <c r="C277" s="15" t="s">
        <v>696</v>
      </c>
      <c r="D277" s="16">
        <v>7420942.5298</v>
      </c>
      <c r="E277" s="16">
        <v>1682333.0959</v>
      </c>
      <c r="F277" s="17">
        <f t="shared" si="4"/>
        <v>9103275.6257</v>
      </c>
      <c r="G277" s="18"/>
      <c r="H277" s="18"/>
      <c r="I277" s="19"/>
      <c r="J277" s="19"/>
      <c r="K277" s="19"/>
      <c r="L277" s="19"/>
      <c r="M277" s="18"/>
      <c r="N277" s="18"/>
      <c r="O277" s="19"/>
      <c r="P277" s="19"/>
      <c r="Q277" s="19"/>
    </row>
    <row r="278" ht="18.75" spans="1:17">
      <c r="A278" s="14">
        <v>273</v>
      </c>
      <c r="B278" s="15" t="s">
        <v>97</v>
      </c>
      <c r="C278" s="15" t="s">
        <v>698</v>
      </c>
      <c r="D278" s="16">
        <v>8213783.2797</v>
      </c>
      <c r="E278" s="16">
        <v>1862070.6735</v>
      </c>
      <c r="F278" s="17">
        <f t="shared" si="4"/>
        <v>10075853.9532</v>
      </c>
      <c r="G278" s="18"/>
      <c r="H278" s="18"/>
      <c r="I278" s="19"/>
      <c r="J278" s="19"/>
      <c r="K278" s="19"/>
      <c r="L278" s="19"/>
      <c r="M278" s="18"/>
      <c r="N278" s="18"/>
      <c r="O278" s="19"/>
      <c r="P278" s="19"/>
      <c r="Q278" s="19"/>
    </row>
    <row r="279" ht="18.75" spans="1:17">
      <c r="A279" s="14">
        <v>274</v>
      </c>
      <c r="B279" s="15" t="s">
        <v>97</v>
      </c>
      <c r="C279" s="15" t="s">
        <v>700</v>
      </c>
      <c r="D279" s="16">
        <v>9326641.3942</v>
      </c>
      <c r="E279" s="16">
        <v>2114356.4215</v>
      </c>
      <c r="F279" s="17">
        <f t="shared" si="4"/>
        <v>11440997.8157</v>
      </c>
      <c r="G279" s="18"/>
      <c r="H279" s="18"/>
      <c r="I279" s="19"/>
      <c r="J279" s="19"/>
      <c r="K279" s="19"/>
      <c r="L279" s="19"/>
      <c r="M279" s="18"/>
      <c r="N279" s="18"/>
      <c r="O279" s="19"/>
      <c r="P279" s="19"/>
      <c r="Q279" s="19"/>
    </row>
    <row r="280" ht="18.75" spans="1:17">
      <c r="A280" s="14">
        <v>275</v>
      </c>
      <c r="B280" s="15" t="s">
        <v>97</v>
      </c>
      <c r="C280" s="15" t="s">
        <v>702</v>
      </c>
      <c r="D280" s="16">
        <v>7723748.0762</v>
      </c>
      <c r="E280" s="16">
        <v>1750979.3346</v>
      </c>
      <c r="F280" s="17">
        <f t="shared" si="4"/>
        <v>9474727.4108</v>
      </c>
      <c r="G280" s="18"/>
      <c r="H280" s="18"/>
      <c r="I280" s="19"/>
      <c r="J280" s="19"/>
      <c r="K280" s="19"/>
      <c r="L280" s="19"/>
      <c r="M280" s="18"/>
      <c r="N280" s="18"/>
      <c r="O280" s="19"/>
      <c r="P280" s="19"/>
      <c r="Q280" s="19"/>
    </row>
    <row r="281" ht="18.75" spans="1:17">
      <c r="A281" s="14">
        <v>276</v>
      </c>
      <c r="B281" s="15" t="s">
        <v>98</v>
      </c>
      <c r="C281" s="15" t="s">
        <v>707</v>
      </c>
      <c r="D281" s="16">
        <v>12323376.0712</v>
      </c>
      <c r="E281" s="16">
        <v>2793718.3633</v>
      </c>
      <c r="F281" s="17">
        <f t="shared" si="4"/>
        <v>15117094.4345</v>
      </c>
      <c r="G281" s="18"/>
      <c r="H281" s="18"/>
      <c r="I281" s="19"/>
      <c r="J281" s="19"/>
      <c r="K281" s="19"/>
      <c r="L281" s="19"/>
      <c r="M281" s="18"/>
      <c r="N281" s="18"/>
      <c r="O281" s="19"/>
      <c r="P281" s="19"/>
      <c r="Q281" s="19"/>
    </row>
    <row r="282" ht="18.75" spans="1:17">
      <c r="A282" s="14">
        <v>277</v>
      </c>
      <c r="B282" s="15" t="s">
        <v>98</v>
      </c>
      <c r="C282" s="15" t="s">
        <v>709</v>
      </c>
      <c r="D282" s="16">
        <v>8949636.1466</v>
      </c>
      <c r="E282" s="16">
        <v>2028889.0563</v>
      </c>
      <c r="F282" s="17">
        <f t="shared" si="4"/>
        <v>10978525.2029</v>
      </c>
      <c r="G282" s="18"/>
      <c r="H282" s="18"/>
      <c r="I282" s="19"/>
      <c r="J282" s="19"/>
      <c r="K282" s="19"/>
      <c r="L282" s="19"/>
      <c r="M282" s="18"/>
      <c r="N282" s="18"/>
      <c r="O282" s="19"/>
      <c r="P282" s="19"/>
      <c r="Q282" s="19"/>
    </row>
    <row r="283" ht="18.75" spans="1:17">
      <c r="A283" s="14">
        <v>278</v>
      </c>
      <c r="B283" s="15" t="s">
        <v>98</v>
      </c>
      <c r="C283" s="15" t="s">
        <v>711</v>
      </c>
      <c r="D283" s="16">
        <v>9007612.1509</v>
      </c>
      <c r="E283" s="16">
        <v>2042032.2588</v>
      </c>
      <c r="F283" s="17">
        <f t="shared" si="4"/>
        <v>11049644.4097</v>
      </c>
      <c r="G283" s="18"/>
      <c r="H283" s="18"/>
      <c r="I283" s="19"/>
      <c r="J283" s="19"/>
      <c r="K283" s="19"/>
      <c r="L283" s="19"/>
      <c r="M283" s="18"/>
      <c r="N283" s="18"/>
      <c r="O283" s="19"/>
      <c r="P283" s="19"/>
      <c r="Q283" s="19"/>
    </row>
    <row r="284" ht="18.75" spans="1:17">
      <c r="A284" s="14">
        <v>279</v>
      </c>
      <c r="B284" s="15" t="s">
        <v>98</v>
      </c>
      <c r="C284" s="15" t="s">
        <v>713</v>
      </c>
      <c r="D284" s="16">
        <v>9815008.9114</v>
      </c>
      <c r="E284" s="16">
        <v>2225069.6946</v>
      </c>
      <c r="F284" s="17">
        <f t="shared" si="4"/>
        <v>12040078.606</v>
      </c>
      <c r="G284" s="18"/>
      <c r="H284" s="18"/>
      <c r="I284" s="19"/>
      <c r="J284" s="19"/>
      <c r="K284" s="19"/>
      <c r="L284" s="19"/>
      <c r="M284" s="18"/>
      <c r="N284" s="18"/>
      <c r="O284" s="19"/>
      <c r="P284" s="19"/>
      <c r="Q284" s="19"/>
    </row>
    <row r="285" ht="18.75" spans="1:17">
      <c r="A285" s="14">
        <v>280</v>
      </c>
      <c r="B285" s="15" t="s">
        <v>98</v>
      </c>
      <c r="C285" s="15" t="s">
        <v>715</v>
      </c>
      <c r="D285" s="16">
        <v>9546439.4278</v>
      </c>
      <c r="E285" s="16">
        <v>2164184.7964</v>
      </c>
      <c r="F285" s="17">
        <f t="shared" si="4"/>
        <v>11710624.2242</v>
      </c>
      <c r="G285" s="18"/>
      <c r="H285" s="18"/>
      <c r="I285" s="19"/>
      <c r="J285" s="19"/>
      <c r="K285" s="19"/>
      <c r="L285" s="19"/>
      <c r="M285" s="18"/>
      <c r="N285" s="18"/>
      <c r="O285" s="19"/>
      <c r="P285" s="19"/>
      <c r="Q285" s="19"/>
    </row>
    <row r="286" ht="18.75" spans="1:17">
      <c r="A286" s="14">
        <v>281</v>
      </c>
      <c r="B286" s="15" t="s">
        <v>98</v>
      </c>
      <c r="C286" s="15" t="s">
        <v>98</v>
      </c>
      <c r="D286" s="16">
        <v>10394859.862</v>
      </c>
      <c r="E286" s="16">
        <v>2356522.329</v>
      </c>
      <c r="F286" s="17">
        <f t="shared" si="4"/>
        <v>12751382.191</v>
      </c>
      <c r="G286" s="18"/>
      <c r="H286" s="18"/>
      <c r="I286" s="19"/>
      <c r="J286" s="19"/>
      <c r="K286" s="19"/>
      <c r="L286" s="19"/>
      <c r="M286" s="18"/>
      <c r="N286" s="18"/>
      <c r="O286" s="19"/>
      <c r="P286" s="19"/>
      <c r="Q286" s="19"/>
    </row>
    <row r="287" ht="18.75" spans="1:17">
      <c r="A287" s="14">
        <v>282</v>
      </c>
      <c r="B287" s="15" t="s">
        <v>98</v>
      </c>
      <c r="C287" s="15" t="s">
        <v>718</v>
      </c>
      <c r="D287" s="16">
        <v>8150530.6921</v>
      </c>
      <c r="E287" s="16">
        <v>1847731.2656</v>
      </c>
      <c r="F287" s="17">
        <f t="shared" si="4"/>
        <v>9998261.9577</v>
      </c>
      <c r="G287" s="18"/>
      <c r="H287" s="18"/>
      <c r="I287" s="19"/>
      <c r="J287" s="19"/>
      <c r="K287" s="19"/>
      <c r="L287" s="19"/>
      <c r="M287" s="18"/>
      <c r="N287" s="18"/>
      <c r="O287" s="19"/>
      <c r="P287" s="19"/>
      <c r="Q287" s="19"/>
    </row>
    <row r="288" ht="18.75" spans="1:17">
      <c r="A288" s="14">
        <v>283</v>
      </c>
      <c r="B288" s="15" t="s">
        <v>98</v>
      </c>
      <c r="C288" s="15" t="s">
        <v>720</v>
      </c>
      <c r="D288" s="16">
        <v>8742945.507</v>
      </c>
      <c r="E288" s="16">
        <v>1982032.1372</v>
      </c>
      <c r="F288" s="17">
        <f t="shared" si="4"/>
        <v>10724977.6442</v>
      </c>
      <c r="G288" s="18"/>
      <c r="H288" s="18"/>
      <c r="I288" s="19"/>
      <c r="J288" s="19"/>
      <c r="K288" s="19"/>
      <c r="L288" s="19"/>
      <c r="M288" s="18"/>
      <c r="N288" s="18"/>
      <c r="O288" s="19"/>
      <c r="P288" s="19"/>
      <c r="Q288" s="19"/>
    </row>
    <row r="289" ht="18.75" spans="1:17">
      <c r="A289" s="14">
        <v>284</v>
      </c>
      <c r="B289" s="15" t="s">
        <v>98</v>
      </c>
      <c r="C289" s="15" t="s">
        <v>722</v>
      </c>
      <c r="D289" s="16">
        <v>7970790.6726</v>
      </c>
      <c r="E289" s="16">
        <v>1806984.0718</v>
      </c>
      <c r="F289" s="17">
        <f t="shared" si="4"/>
        <v>9777774.7444</v>
      </c>
      <c r="G289" s="18"/>
      <c r="H289" s="18"/>
      <c r="I289" s="19"/>
      <c r="J289" s="19"/>
      <c r="K289" s="19"/>
      <c r="L289" s="19"/>
      <c r="M289" s="18"/>
      <c r="N289" s="18"/>
      <c r="O289" s="19"/>
      <c r="P289" s="19"/>
      <c r="Q289" s="19"/>
    </row>
    <row r="290" ht="18.75" spans="1:17">
      <c r="A290" s="14">
        <v>285</v>
      </c>
      <c r="B290" s="15" t="s">
        <v>98</v>
      </c>
      <c r="C290" s="15" t="s">
        <v>724</v>
      </c>
      <c r="D290" s="16">
        <v>7559285.9008</v>
      </c>
      <c r="E290" s="16">
        <v>1713695.6393</v>
      </c>
      <c r="F290" s="17">
        <f t="shared" si="4"/>
        <v>9272981.5401</v>
      </c>
      <c r="G290" s="18"/>
      <c r="H290" s="18"/>
      <c r="I290" s="19"/>
      <c r="J290" s="19"/>
      <c r="K290" s="19"/>
      <c r="L290" s="19"/>
      <c r="M290" s="18"/>
      <c r="N290" s="18"/>
      <c r="O290" s="19"/>
      <c r="P290" s="19"/>
      <c r="Q290" s="19"/>
    </row>
    <row r="291" ht="18.75" spans="1:17">
      <c r="A291" s="14">
        <v>286</v>
      </c>
      <c r="B291" s="15" t="s">
        <v>98</v>
      </c>
      <c r="C291" s="15" t="s">
        <v>726</v>
      </c>
      <c r="D291" s="16">
        <v>10317199.3096</v>
      </c>
      <c r="E291" s="16">
        <v>2338916.625</v>
      </c>
      <c r="F291" s="17">
        <f t="shared" si="4"/>
        <v>12656115.9346</v>
      </c>
      <c r="G291" s="18"/>
      <c r="H291" s="18"/>
      <c r="I291" s="19"/>
      <c r="J291" s="19"/>
      <c r="K291" s="19"/>
      <c r="L291" s="19"/>
      <c r="M291" s="18"/>
      <c r="N291" s="18"/>
      <c r="O291" s="19"/>
      <c r="P291" s="19"/>
      <c r="Q291" s="19"/>
    </row>
    <row r="292" ht="18.75" spans="1:17">
      <c r="A292" s="14">
        <v>287</v>
      </c>
      <c r="B292" s="15" t="s">
        <v>99</v>
      </c>
      <c r="C292" s="15" t="s">
        <v>731</v>
      </c>
      <c r="D292" s="16">
        <v>8064915.2386</v>
      </c>
      <c r="E292" s="16">
        <v>1828322.1797</v>
      </c>
      <c r="F292" s="17">
        <f t="shared" si="4"/>
        <v>9893237.4183</v>
      </c>
      <c r="G292" s="18"/>
      <c r="H292" s="18"/>
      <c r="I292" s="19"/>
      <c r="J292" s="19"/>
      <c r="K292" s="19"/>
      <c r="L292" s="19"/>
      <c r="M292" s="18"/>
      <c r="N292" s="18"/>
      <c r="O292" s="19"/>
      <c r="P292" s="19"/>
      <c r="Q292" s="19"/>
    </row>
    <row r="293" ht="18.75" spans="1:17">
      <c r="A293" s="14">
        <v>288</v>
      </c>
      <c r="B293" s="15" t="s">
        <v>99</v>
      </c>
      <c r="C293" s="15" t="s">
        <v>733</v>
      </c>
      <c r="D293" s="16">
        <v>7589491.7628</v>
      </c>
      <c r="E293" s="16">
        <v>1720543.3303</v>
      </c>
      <c r="F293" s="17">
        <f t="shared" si="4"/>
        <v>9310035.0931</v>
      </c>
      <c r="G293" s="18"/>
      <c r="H293" s="18"/>
      <c r="I293" s="19"/>
      <c r="J293" s="19"/>
      <c r="K293" s="19"/>
      <c r="L293" s="19"/>
      <c r="M293" s="18"/>
      <c r="N293" s="18"/>
      <c r="O293" s="19"/>
      <c r="P293" s="19"/>
      <c r="Q293" s="19"/>
    </row>
    <row r="294" ht="18.75" spans="1:17">
      <c r="A294" s="14">
        <v>289</v>
      </c>
      <c r="B294" s="15" t="s">
        <v>99</v>
      </c>
      <c r="C294" s="15" t="s">
        <v>735</v>
      </c>
      <c r="D294" s="16">
        <v>6972386.9832</v>
      </c>
      <c r="E294" s="16">
        <v>1580645.2256</v>
      </c>
      <c r="F294" s="17">
        <f t="shared" si="4"/>
        <v>8553032.2088</v>
      </c>
      <c r="G294" s="18"/>
      <c r="H294" s="18"/>
      <c r="I294" s="19"/>
      <c r="J294" s="19"/>
      <c r="K294" s="19"/>
      <c r="L294" s="19"/>
      <c r="M294" s="18"/>
      <c r="N294" s="18"/>
      <c r="O294" s="19"/>
      <c r="P294" s="19"/>
      <c r="Q294" s="19"/>
    </row>
    <row r="295" ht="37.5" spans="1:17">
      <c r="A295" s="14">
        <v>290</v>
      </c>
      <c r="B295" s="15" t="s">
        <v>99</v>
      </c>
      <c r="C295" s="15" t="s">
        <v>737</v>
      </c>
      <c r="D295" s="16">
        <v>7415671.4157</v>
      </c>
      <c r="E295" s="16">
        <v>1681138.1305</v>
      </c>
      <c r="F295" s="17">
        <f t="shared" si="4"/>
        <v>9096809.5462</v>
      </c>
      <c r="G295" s="18"/>
      <c r="H295" s="18"/>
      <c r="I295" s="19"/>
      <c r="J295" s="19"/>
      <c r="K295" s="19"/>
      <c r="L295" s="19"/>
      <c r="M295" s="18"/>
      <c r="N295" s="18"/>
      <c r="O295" s="19"/>
      <c r="P295" s="19"/>
      <c r="Q295" s="19"/>
    </row>
    <row r="296" ht="18.75" spans="1:17">
      <c r="A296" s="14">
        <v>291</v>
      </c>
      <c r="B296" s="15" t="s">
        <v>99</v>
      </c>
      <c r="C296" s="15" t="s">
        <v>739</v>
      </c>
      <c r="D296" s="16">
        <v>7951871.2465</v>
      </c>
      <c r="E296" s="16">
        <v>1802695.0241</v>
      </c>
      <c r="F296" s="17">
        <f t="shared" si="4"/>
        <v>9754566.2706</v>
      </c>
      <c r="G296" s="18"/>
      <c r="H296" s="18"/>
      <c r="I296" s="19"/>
      <c r="J296" s="19"/>
      <c r="K296" s="19"/>
      <c r="L296" s="19"/>
      <c r="M296" s="18"/>
      <c r="N296" s="18"/>
      <c r="O296" s="19"/>
      <c r="P296" s="19"/>
      <c r="Q296" s="19"/>
    </row>
    <row r="297" ht="18.75" spans="1:17">
      <c r="A297" s="14">
        <v>292</v>
      </c>
      <c r="B297" s="15" t="s">
        <v>99</v>
      </c>
      <c r="C297" s="15" t="s">
        <v>741</v>
      </c>
      <c r="D297" s="16">
        <v>7978497.8745</v>
      </c>
      <c r="E297" s="16">
        <v>1808731.3001</v>
      </c>
      <c r="F297" s="17">
        <f t="shared" si="4"/>
        <v>9787229.1746</v>
      </c>
      <c r="G297" s="18"/>
      <c r="H297" s="18"/>
      <c r="I297" s="19"/>
      <c r="J297" s="19"/>
      <c r="K297" s="19"/>
      <c r="L297" s="19"/>
      <c r="M297" s="18"/>
      <c r="N297" s="18"/>
      <c r="O297" s="19"/>
      <c r="P297" s="19"/>
      <c r="Q297" s="19"/>
    </row>
    <row r="298" ht="18.75" spans="1:17">
      <c r="A298" s="14">
        <v>293</v>
      </c>
      <c r="B298" s="15" t="s">
        <v>99</v>
      </c>
      <c r="C298" s="15" t="s">
        <v>743</v>
      </c>
      <c r="D298" s="16">
        <v>7141176.4004</v>
      </c>
      <c r="E298" s="16">
        <v>1618909.9099</v>
      </c>
      <c r="F298" s="17">
        <f t="shared" si="4"/>
        <v>8760086.3103</v>
      </c>
      <c r="G298" s="18"/>
      <c r="H298" s="18"/>
      <c r="I298" s="19"/>
      <c r="J298" s="19"/>
      <c r="K298" s="19"/>
      <c r="L298" s="19"/>
      <c r="M298" s="18"/>
      <c r="N298" s="18"/>
      <c r="O298" s="19"/>
      <c r="P298" s="19"/>
      <c r="Q298" s="19"/>
    </row>
    <row r="299" ht="18.75" spans="1:17">
      <c r="A299" s="14">
        <v>294</v>
      </c>
      <c r="B299" s="15" t="s">
        <v>99</v>
      </c>
      <c r="C299" s="15" t="s">
        <v>745</v>
      </c>
      <c r="D299" s="16">
        <v>7563984.8137</v>
      </c>
      <c r="E299" s="16">
        <v>1714760.8863</v>
      </c>
      <c r="F299" s="17">
        <f t="shared" si="4"/>
        <v>9278745.7</v>
      </c>
      <c r="G299" s="18"/>
      <c r="H299" s="18"/>
      <c r="I299" s="19"/>
      <c r="J299" s="19"/>
      <c r="K299" s="19"/>
      <c r="L299" s="19"/>
      <c r="M299" s="18"/>
      <c r="N299" s="18"/>
      <c r="O299" s="19"/>
      <c r="P299" s="19"/>
      <c r="Q299" s="19"/>
    </row>
    <row r="300" ht="18.75" spans="1:17">
      <c r="A300" s="14">
        <v>295</v>
      </c>
      <c r="B300" s="15" t="s">
        <v>99</v>
      </c>
      <c r="C300" s="15" t="s">
        <v>747</v>
      </c>
      <c r="D300" s="16">
        <v>8510094.67</v>
      </c>
      <c r="E300" s="16">
        <v>1929244.6823</v>
      </c>
      <c r="F300" s="17">
        <f t="shared" si="4"/>
        <v>10439339.3523</v>
      </c>
      <c r="G300" s="18"/>
      <c r="H300" s="18"/>
      <c r="I300" s="19"/>
      <c r="J300" s="19"/>
      <c r="K300" s="19"/>
      <c r="L300" s="19"/>
      <c r="M300" s="18"/>
      <c r="N300" s="18"/>
      <c r="O300" s="19"/>
      <c r="P300" s="19"/>
      <c r="Q300" s="19"/>
    </row>
    <row r="301" ht="18.75" spans="1:17">
      <c r="A301" s="14">
        <v>296</v>
      </c>
      <c r="B301" s="15" t="s">
        <v>99</v>
      </c>
      <c r="C301" s="15" t="s">
        <v>749</v>
      </c>
      <c r="D301" s="16">
        <v>7521732.6489</v>
      </c>
      <c r="E301" s="16">
        <v>1705182.2896</v>
      </c>
      <c r="F301" s="17">
        <f t="shared" si="4"/>
        <v>9226914.9385</v>
      </c>
      <c r="G301" s="18"/>
      <c r="H301" s="18"/>
      <c r="I301" s="19"/>
      <c r="J301" s="19"/>
      <c r="K301" s="19"/>
      <c r="L301" s="19"/>
      <c r="M301" s="18"/>
      <c r="N301" s="18"/>
      <c r="O301" s="19"/>
      <c r="P301" s="19"/>
      <c r="Q301" s="19"/>
    </row>
    <row r="302" ht="18.75" spans="1:17">
      <c r="A302" s="14">
        <v>297</v>
      </c>
      <c r="B302" s="15" t="s">
        <v>99</v>
      </c>
      <c r="C302" s="15" t="s">
        <v>751</v>
      </c>
      <c r="D302" s="16">
        <v>9277741.5391</v>
      </c>
      <c r="E302" s="16">
        <v>2103270.7886</v>
      </c>
      <c r="F302" s="17">
        <f t="shared" si="4"/>
        <v>11381012.3277</v>
      </c>
      <c r="G302" s="18"/>
      <c r="H302" s="18"/>
      <c r="I302" s="19"/>
      <c r="J302" s="19"/>
      <c r="K302" s="19"/>
      <c r="L302" s="19"/>
      <c r="M302" s="18"/>
      <c r="N302" s="18"/>
      <c r="O302" s="19"/>
      <c r="P302" s="19"/>
      <c r="Q302" s="19"/>
    </row>
    <row r="303" ht="18.75" spans="1:17">
      <c r="A303" s="14">
        <v>298</v>
      </c>
      <c r="B303" s="15" t="s">
        <v>99</v>
      </c>
      <c r="C303" s="15" t="s">
        <v>753</v>
      </c>
      <c r="D303" s="16">
        <v>7879543.0529</v>
      </c>
      <c r="E303" s="16">
        <v>1786298.1697</v>
      </c>
      <c r="F303" s="17">
        <f t="shared" si="4"/>
        <v>9665841.2226</v>
      </c>
      <c r="G303" s="18"/>
      <c r="H303" s="18"/>
      <c r="I303" s="19"/>
      <c r="J303" s="19"/>
      <c r="K303" s="19"/>
      <c r="L303" s="19"/>
      <c r="M303" s="18"/>
      <c r="N303" s="18"/>
      <c r="O303" s="19"/>
      <c r="P303" s="19"/>
      <c r="Q303" s="19"/>
    </row>
    <row r="304" ht="18.75" spans="1:17">
      <c r="A304" s="14">
        <v>299</v>
      </c>
      <c r="B304" s="15" t="s">
        <v>99</v>
      </c>
      <c r="C304" s="15" t="s">
        <v>755</v>
      </c>
      <c r="D304" s="16">
        <v>7118175.1813</v>
      </c>
      <c r="E304" s="16">
        <v>1613695.5167</v>
      </c>
      <c r="F304" s="17">
        <f t="shared" si="4"/>
        <v>8731870.698</v>
      </c>
      <c r="G304" s="18"/>
      <c r="H304" s="18"/>
      <c r="I304" s="19"/>
      <c r="J304" s="19"/>
      <c r="K304" s="19"/>
      <c r="L304" s="19"/>
      <c r="M304" s="18"/>
      <c r="N304" s="18"/>
      <c r="O304" s="19"/>
      <c r="P304" s="19"/>
      <c r="Q304" s="19"/>
    </row>
    <row r="305" ht="18.75" spans="1:17">
      <c r="A305" s="14">
        <v>300</v>
      </c>
      <c r="B305" s="15" t="s">
        <v>99</v>
      </c>
      <c r="C305" s="15" t="s">
        <v>757</v>
      </c>
      <c r="D305" s="16">
        <v>6927143.8765</v>
      </c>
      <c r="E305" s="16">
        <v>1570388.5803</v>
      </c>
      <c r="F305" s="17">
        <f t="shared" si="4"/>
        <v>8497532.4568</v>
      </c>
      <c r="G305" s="18"/>
      <c r="H305" s="18"/>
      <c r="I305" s="19"/>
      <c r="J305" s="19"/>
      <c r="K305" s="19"/>
      <c r="L305" s="19"/>
      <c r="M305" s="18"/>
      <c r="N305" s="18"/>
      <c r="O305" s="19"/>
      <c r="P305" s="19"/>
      <c r="Q305" s="19"/>
    </row>
    <row r="306" ht="18.75" spans="1:17">
      <c r="A306" s="14">
        <v>301</v>
      </c>
      <c r="B306" s="15" t="s">
        <v>99</v>
      </c>
      <c r="C306" s="15" t="s">
        <v>759</v>
      </c>
      <c r="D306" s="16">
        <v>6170987.1308</v>
      </c>
      <c r="E306" s="16">
        <v>1398967.2933</v>
      </c>
      <c r="F306" s="17">
        <f t="shared" si="4"/>
        <v>7569954.4241</v>
      </c>
      <c r="G306" s="18"/>
      <c r="H306" s="18"/>
      <c r="I306" s="19"/>
      <c r="J306" s="19"/>
      <c r="K306" s="19"/>
      <c r="L306" s="19"/>
      <c r="M306" s="18"/>
      <c r="N306" s="18"/>
      <c r="O306" s="19"/>
      <c r="P306" s="19"/>
      <c r="Q306" s="19"/>
    </row>
    <row r="307" ht="18.75" spans="1:17">
      <c r="A307" s="14">
        <v>302</v>
      </c>
      <c r="B307" s="15" t="s">
        <v>99</v>
      </c>
      <c r="C307" s="15" t="s">
        <v>761</v>
      </c>
      <c r="D307" s="16">
        <v>6689269.4538</v>
      </c>
      <c r="E307" s="16">
        <v>1516462.2748</v>
      </c>
      <c r="F307" s="17">
        <f t="shared" si="4"/>
        <v>8205731.7286</v>
      </c>
      <c r="G307" s="18"/>
      <c r="H307" s="18"/>
      <c r="I307" s="19"/>
      <c r="J307" s="19"/>
      <c r="K307" s="19"/>
      <c r="L307" s="19"/>
      <c r="M307" s="18"/>
      <c r="N307" s="18"/>
      <c r="O307" s="19"/>
      <c r="P307" s="19"/>
      <c r="Q307" s="19"/>
    </row>
    <row r="308" ht="18.75" spans="1:17">
      <c r="A308" s="14">
        <v>303</v>
      </c>
      <c r="B308" s="15" t="s">
        <v>99</v>
      </c>
      <c r="C308" s="15" t="s">
        <v>763</v>
      </c>
      <c r="D308" s="16">
        <v>7852962.3928</v>
      </c>
      <c r="E308" s="16">
        <v>1780272.3147</v>
      </c>
      <c r="F308" s="17">
        <f t="shared" si="4"/>
        <v>9633234.7075</v>
      </c>
      <c r="G308" s="18"/>
      <c r="H308" s="18"/>
      <c r="I308" s="19"/>
      <c r="J308" s="19"/>
      <c r="K308" s="19"/>
      <c r="L308" s="19"/>
      <c r="M308" s="18"/>
      <c r="N308" s="18"/>
      <c r="O308" s="19"/>
      <c r="P308" s="19"/>
      <c r="Q308" s="19"/>
    </row>
    <row r="309" ht="18.75" spans="1:17">
      <c r="A309" s="14">
        <v>304</v>
      </c>
      <c r="B309" s="15" t="s">
        <v>99</v>
      </c>
      <c r="C309" s="15" t="s">
        <v>765</v>
      </c>
      <c r="D309" s="16">
        <v>8499907.727</v>
      </c>
      <c r="E309" s="16">
        <v>1926935.2948</v>
      </c>
      <c r="F309" s="17">
        <f t="shared" si="4"/>
        <v>10426843.0218</v>
      </c>
      <c r="G309" s="18"/>
      <c r="H309" s="18"/>
      <c r="I309" s="19"/>
      <c r="J309" s="19"/>
      <c r="K309" s="19"/>
      <c r="L309" s="19"/>
      <c r="M309" s="18"/>
      <c r="N309" s="18"/>
      <c r="O309" s="19"/>
      <c r="P309" s="19"/>
      <c r="Q309" s="19"/>
    </row>
    <row r="310" ht="18.75" spans="1:17">
      <c r="A310" s="14">
        <v>305</v>
      </c>
      <c r="B310" s="15" t="s">
        <v>99</v>
      </c>
      <c r="C310" s="15" t="s">
        <v>767</v>
      </c>
      <c r="D310" s="16">
        <v>7447162.9403</v>
      </c>
      <c r="E310" s="16">
        <v>1688277.2822</v>
      </c>
      <c r="F310" s="17">
        <f t="shared" si="4"/>
        <v>9135440.2225</v>
      </c>
      <c r="G310" s="18"/>
      <c r="H310" s="18"/>
      <c r="I310" s="19"/>
      <c r="J310" s="19"/>
      <c r="K310" s="19"/>
      <c r="L310" s="19"/>
      <c r="M310" s="18"/>
      <c r="N310" s="18"/>
      <c r="O310" s="19"/>
      <c r="P310" s="19"/>
      <c r="Q310" s="19"/>
    </row>
    <row r="311" ht="18.75" spans="1:17">
      <c r="A311" s="14">
        <v>306</v>
      </c>
      <c r="B311" s="15" t="s">
        <v>99</v>
      </c>
      <c r="C311" s="15" t="s">
        <v>769</v>
      </c>
      <c r="D311" s="16">
        <v>6616024.223</v>
      </c>
      <c r="E311" s="16">
        <v>1499857.5274</v>
      </c>
      <c r="F311" s="17">
        <f t="shared" si="4"/>
        <v>8115881.7504</v>
      </c>
      <c r="G311" s="18"/>
      <c r="H311" s="18"/>
      <c r="I311" s="19"/>
      <c r="J311" s="19"/>
      <c r="K311" s="19"/>
      <c r="L311" s="19"/>
      <c r="M311" s="18"/>
      <c r="N311" s="18"/>
      <c r="O311" s="19"/>
      <c r="P311" s="19"/>
      <c r="Q311" s="19"/>
    </row>
    <row r="312" ht="18.75" spans="1:17">
      <c r="A312" s="14">
        <v>307</v>
      </c>
      <c r="B312" s="15" t="s">
        <v>99</v>
      </c>
      <c r="C312" s="15" t="s">
        <v>771</v>
      </c>
      <c r="D312" s="16">
        <v>7276717.5249</v>
      </c>
      <c r="E312" s="16">
        <v>1649637.1819</v>
      </c>
      <c r="F312" s="17">
        <f t="shared" si="4"/>
        <v>8926354.7068</v>
      </c>
      <c r="G312" s="18"/>
      <c r="H312" s="18"/>
      <c r="I312" s="19"/>
      <c r="J312" s="19"/>
      <c r="K312" s="19"/>
      <c r="L312" s="19"/>
      <c r="M312" s="18"/>
      <c r="N312" s="18"/>
      <c r="O312" s="19"/>
      <c r="P312" s="19"/>
      <c r="Q312" s="19"/>
    </row>
    <row r="313" ht="18.75" spans="1:17">
      <c r="A313" s="14">
        <v>308</v>
      </c>
      <c r="B313" s="15" t="s">
        <v>99</v>
      </c>
      <c r="C313" s="15" t="s">
        <v>773</v>
      </c>
      <c r="D313" s="16">
        <v>7078667.9175</v>
      </c>
      <c r="E313" s="16">
        <v>1604739.1911</v>
      </c>
      <c r="F313" s="17">
        <f t="shared" si="4"/>
        <v>8683407.1086</v>
      </c>
      <c r="G313" s="18"/>
      <c r="H313" s="18"/>
      <c r="I313" s="19"/>
      <c r="J313" s="19"/>
      <c r="K313" s="19"/>
      <c r="L313" s="19"/>
      <c r="M313" s="18"/>
      <c r="N313" s="18"/>
      <c r="O313" s="19"/>
      <c r="P313" s="19"/>
      <c r="Q313" s="19"/>
    </row>
    <row r="314" ht="18.75" spans="1:17">
      <c r="A314" s="14">
        <v>309</v>
      </c>
      <c r="B314" s="15" t="s">
        <v>99</v>
      </c>
      <c r="C314" s="15" t="s">
        <v>775</v>
      </c>
      <c r="D314" s="16">
        <v>6846898.5771</v>
      </c>
      <c r="E314" s="16">
        <v>1552196.9123</v>
      </c>
      <c r="F314" s="17">
        <f t="shared" si="4"/>
        <v>8399095.4894</v>
      </c>
      <c r="G314" s="18"/>
      <c r="H314" s="18"/>
      <c r="I314" s="19"/>
      <c r="J314" s="19"/>
      <c r="K314" s="19"/>
      <c r="L314" s="19"/>
      <c r="M314" s="18"/>
      <c r="N314" s="18"/>
      <c r="O314" s="19"/>
      <c r="P314" s="19"/>
      <c r="Q314" s="19"/>
    </row>
    <row r="315" ht="18.75" spans="1:17">
      <c r="A315" s="14">
        <v>310</v>
      </c>
      <c r="B315" s="15" t="s">
        <v>99</v>
      </c>
      <c r="C315" s="15" t="s">
        <v>777</v>
      </c>
      <c r="D315" s="16">
        <v>7083026.4288</v>
      </c>
      <c r="E315" s="16">
        <v>1605727.2688</v>
      </c>
      <c r="F315" s="17">
        <f t="shared" si="4"/>
        <v>8688753.6976</v>
      </c>
      <c r="G315" s="18"/>
      <c r="H315" s="18"/>
      <c r="I315" s="19"/>
      <c r="J315" s="19"/>
      <c r="K315" s="19"/>
      <c r="L315" s="19"/>
      <c r="M315" s="18"/>
      <c r="N315" s="18"/>
      <c r="O315" s="19"/>
      <c r="P315" s="19"/>
      <c r="Q315" s="19"/>
    </row>
    <row r="316" ht="37.5" spans="1:17">
      <c r="A316" s="14">
        <v>311</v>
      </c>
      <c r="B316" s="15" t="s">
        <v>99</v>
      </c>
      <c r="C316" s="15" t="s">
        <v>779</v>
      </c>
      <c r="D316" s="16">
        <v>7147891.9155</v>
      </c>
      <c r="E316" s="16">
        <v>1620432.3221</v>
      </c>
      <c r="F316" s="17">
        <f t="shared" si="4"/>
        <v>8768324.2376</v>
      </c>
      <c r="G316" s="18"/>
      <c r="H316" s="18"/>
      <c r="I316" s="19"/>
      <c r="J316" s="19"/>
      <c r="K316" s="19"/>
      <c r="L316" s="19"/>
      <c r="M316" s="18"/>
      <c r="N316" s="18"/>
      <c r="O316" s="19"/>
      <c r="P316" s="19"/>
      <c r="Q316" s="19"/>
    </row>
    <row r="317" ht="18.75" spans="1:17">
      <c r="A317" s="14">
        <v>312</v>
      </c>
      <c r="B317" s="15" t="s">
        <v>99</v>
      </c>
      <c r="C317" s="15" t="s">
        <v>781</v>
      </c>
      <c r="D317" s="16">
        <v>7604141.9748</v>
      </c>
      <c r="E317" s="16">
        <v>1723864.544</v>
      </c>
      <c r="F317" s="17">
        <f t="shared" si="4"/>
        <v>9328006.5188</v>
      </c>
      <c r="G317" s="18"/>
      <c r="H317" s="18"/>
      <c r="I317" s="19"/>
      <c r="J317" s="19"/>
      <c r="K317" s="19"/>
      <c r="L317" s="19"/>
      <c r="M317" s="18"/>
      <c r="N317" s="18"/>
      <c r="O317" s="19"/>
      <c r="P317" s="19"/>
      <c r="Q317" s="19"/>
    </row>
    <row r="318" ht="18.75" spans="1:17">
      <c r="A318" s="14">
        <v>313</v>
      </c>
      <c r="B318" s="15" t="s">
        <v>99</v>
      </c>
      <c r="C318" s="15" t="s">
        <v>783</v>
      </c>
      <c r="D318" s="16">
        <v>6802548.6781</v>
      </c>
      <c r="E318" s="16">
        <v>1542142.7577</v>
      </c>
      <c r="F318" s="17">
        <f t="shared" si="4"/>
        <v>8344691.4358</v>
      </c>
      <c r="G318" s="18"/>
      <c r="H318" s="18"/>
      <c r="I318" s="19"/>
      <c r="J318" s="19"/>
      <c r="K318" s="19"/>
      <c r="L318" s="19"/>
      <c r="M318" s="18"/>
      <c r="N318" s="18"/>
      <c r="O318" s="19"/>
      <c r="P318" s="19"/>
      <c r="Q318" s="19"/>
    </row>
    <row r="319" ht="18.75" spans="1:17">
      <c r="A319" s="14">
        <v>314</v>
      </c>
      <c r="B319" s="15" t="s">
        <v>100</v>
      </c>
      <c r="C319" s="15" t="s">
        <v>788</v>
      </c>
      <c r="D319" s="16">
        <v>7103753.1314</v>
      </c>
      <c r="E319" s="16">
        <v>1610426.0275</v>
      </c>
      <c r="F319" s="17">
        <f t="shared" si="4"/>
        <v>8714179.1589</v>
      </c>
      <c r="G319" s="18"/>
      <c r="H319" s="18"/>
      <c r="I319" s="19"/>
      <c r="J319" s="19"/>
      <c r="K319" s="19"/>
      <c r="L319" s="19"/>
      <c r="M319" s="18"/>
      <c r="N319" s="18"/>
      <c r="O319" s="19"/>
      <c r="P319" s="19"/>
      <c r="Q319" s="19"/>
    </row>
    <row r="320" ht="18.75" spans="1:17">
      <c r="A320" s="14">
        <v>315</v>
      </c>
      <c r="B320" s="15" t="s">
        <v>100</v>
      </c>
      <c r="C320" s="15" t="s">
        <v>790</v>
      </c>
      <c r="D320" s="16">
        <v>8401688.6318</v>
      </c>
      <c r="E320" s="16">
        <v>1904668.9541</v>
      </c>
      <c r="F320" s="17">
        <f t="shared" si="4"/>
        <v>10306357.5859</v>
      </c>
      <c r="G320" s="18"/>
      <c r="H320" s="18"/>
      <c r="I320" s="19"/>
      <c r="J320" s="19"/>
      <c r="K320" s="19"/>
      <c r="L320" s="19"/>
      <c r="M320" s="18"/>
      <c r="N320" s="18"/>
      <c r="O320" s="19"/>
      <c r="P320" s="19"/>
      <c r="Q320" s="19"/>
    </row>
    <row r="321" ht="18.75" spans="1:17">
      <c r="A321" s="14">
        <v>316</v>
      </c>
      <c r="B321" s="15" t="s">
        <v>100</v>
      </c>
      <c r="C321" s="15" t="s">
        <v>792</v>
      </c>
      <c r="D321" s="16">
        <v>10426724.7234</v>
      </c>
      <c r="E321" s="16">
        <v>2363746.1163</v>
      </c>
      <c r="F321" s="17">
        <f t="shared" si="4"/>
        <v>12790470.8397</v>
      </c>
      <c r="G321" s="18"/>
      <c r="H321" s="18"/>
      <c r="I321" s="19"/>
      <c r="J321" s="19"/>
      <c r="K321" s="19"/>
      <c r="L321" s="19"/>
      <c r="M321" s="18"/>
      <c r="N321" s="18"/>
      <c r="O321" s="19"/>
      <c r="P321" s="19"/>
      <c r="Q321" s="19"/>
    </row>
    <row r="322" ht="18.75" spans="1:17">
      <c r="A322" s="14">
        <v>317</v>
      </c>
      <c r="B322" s="15" t="s">
        <v>100</v>
      </c>
      <c r="C322" s="15" t="s">
        <v>794</v>
      </c>
      <c r="D322" s="16">
        <v>7886598.3865</v>
      </c>
      <c r="E322" s="16">
        <v>1787897.619</v>
      </c>
      <c r="F322" s="17">
        <f t="shared" si="4"/>
        <v>9674496.0055</v>
      </c>
      <c r="G322" s="18"/>
      <c r="H322" s="18"/>
      <c r="I322" s="19"/>
      <c r="J322" s="19"/>
      <c r="K322" s="19"/>
      <c r="L322" s="19"/>
      <c r="M322" s="18"/>
      <c r="N322" s="18"/>
      <c r="O322" s="19"/>
      <c r="P322" s="19"/>
      <c r="Q322" s="19"/>
    </row>
    <row r="323" ht="18.75" spans="1:17">
      <c r="A323" s="14">
        <v>318</v>
      </c>
      <c r="B323" s="15" t="s">
        <v>100</v>
      </c>
      <c r="C323" s="15" t="s">
        <v>796</v>
      </c>
      <c r="D323" s="16">
        <v>6767389.3927</v>
      </c>
      <c r="E323" s="16">
        <v>1534172.122</v>
      </c>
      <c r="F323" s="17">
        <f t="shared" si="4"/>
        <v>8301561.5147</v>
      </c>
      <c r="G323" s="18"/>
      <c r="H323" s="18"/>
      <c r="I323" s="19"/>
      <c r="J323" s="19"/>
      <c r="K323" s="19"/>
      <c r="L323" s="19"/>
      <c r="M323" s="18"/>
      <c r="N323" s="18"/>
      <c r="O323" s="19"/>
      <c r="P323" s="19"/>
      <c r="Q323" s="19"/>
    </row>
    <row r="324" ht="18.75" spans="1:17">
      <c r="A324" s="14">
        <v>319</v>
      </c>
      <c r="B324" s="15" t="s">
        <v>100</v>
      </c>
      <c r="C324" s="15" t="s">
        <v>798</v>
      </c>
      <c r="D324" s="16">
        <v>6638629.282</v>
      </c>
      <c r="E324" s="16">
        <v>1504982.1108</v>
      </c>
      <c r="F324" s="17">
        <f t="shared" si="4"/>
        <v>8143611.3928</v>
      </c>
      <c r="G324" s="18"/>
      <c r="H324" s="18"/>
      <c r="I324" s="19"/>
      <c r="J324" s="19"/>
      <c r="K324" s="19"/>
      <c r="L324" s="19"/>
      <c r="M324" s="18"/>
      <c r="N324" s="18"/>
      <c r="O324" s="19"/>
      <c r="P324" s="19"/>
      <c r="Q324" s="19"/>
    </row>
    <row r="325" ht="18.75" spans="1:17">
      <c r="A325" s="14">
        <v>320</v>
      </c>
      <c r="B325" s="15" t="s">
        <v>100</v>
      </c>
      <c r="C325" s="15" t="s">
        <v>800</v>
      </c>
      <c r="D325" s="16">
        <v>9318812.9569</v>
      </c>
      <c r="E325" s="16">
        <v>2112581.709</v>
      </c>
      <c r="F325" s="17">
        <f t="shared" si="4"/>
        <v>11431394.6659</v>
      </c>
      <c r="G325" s="18"/>
      <c r="H325" s="18"/>
      <c r="I325" s="19"/>
      <c r="J325" s="19"/>
      <c r="K325" s="19"/>
      <c r="L325" s="19"/>
      <c r="M325" s="18"/>
      <c r="N325" s="18"/>
      <c r="O325" s="19"/>
      <c r="P325" s="19"/>
      <c r="Q325" s="19"/>
    </row>
    <row r="326" ht="18.75" spans="1:17">
      <c r="A326" s="14">
        <v>321</v>
      </c>
      <c r="B326" s="15" t="s">
        <v>100</v>
      </c>
      <c r="C326" s="15" t="s">
        <v>802</v>
      </c>
      <c r="D326" s="16">
        <v>7820990.865</v>
      </c>
      <c r="E326" s="16">
        <v>1773024.3459</v>
      </c>
      <c r="F326" s="17">
        <f t="shared" si="4"/>
        <v>9594015.2109</v>
      </c>
      <c r="G326" s="18"/>
      <c r="H326" s="18"/>
      <c r="I326" s="19"/>
      <c r="J326" s="19"/>
      <c r="K326" s="19"/>
      <c r="L326" s="19"/>
      <c r="M326" s="18"/>
      <c r="N326" s="18"/>
      <c r="O326" s="19"/>
      <c r="P326" s="19"/>
      <c r="Q326" s="19"/>
    </row>
    <row r="327" ht="18.75" spans="1:17">
      <c r="A327" s="14">
        <v>322</v>
      </c>
      <c r="B327" s="15" t="s">
        <v>100</v>
      </c>
      <c r="C327" s="15" t="s">
        <v>804</v>
      </c>
      <c r="D327" s="16">
        <v>6850668.9625</v>
      </c>
      <c r="E327" s="16">
        <v>1553051.6614</v>
      </c>
      <c r="F327" s="17">
        <f t="shared" ref="F327:F390" si="5">D327+E327</f>
        <v>8403720.6239</v>
      </c>
      <c r="G327" s="18"/>
      <c r="H327" s="18"/>
      <c r="I327" s="19"/>
      <c r="J327" s="19"/>
      <c r="K327" s="19"/>
      <c r="L327" s="19"/>
      <c r="M327" s="18"/>
      <c r="N327" s="18"/>
      <c r="O327" s="19"/>
      <c r="P327" s="19"/>
      <c r="Q327" s="19"/>
    </row>
    <row r="328" ht="18.75" spans="1:17">
      <c r="A328" s="14">
        <v>323</v>
      </c>
      <c r="B328" s="15" t="s">
        <v>100</v>
      </c>
      <c r="C328" s="15" t="s">
        <v>806</v>
      </c>
      <c r="D328" s="16">
        <v>7237358.8626</v>
      </c>
      <c r="E328" s="16">
        <v>1640714.5444</v>
      </c>
      <c r="F328" s="17">
        <f t="shared" si="5"/>
        <v>8878073.407</v>
      </c>
      <c r="G328" s="18"/>
      <c r="H328" s="18"/>
      <c r="I328" s="19"/>
      <c r="J328" s="19"/>
      <c r="K328" s="19"/>
      <c r="L328" s="19"/>
      <c r="M328" s="18"/>
      <c r="N328" s="18"/>
      <c r="O328" s="19"/>
      <c r="P328" s="19"/>
      <c r="Q328" s="19"/>
    </row>
    <row r="329" ht="18.75" spans="1:17">
      <c r="A329" s="14">
        <v>324</v>
      </c>
      <c r="B329" s="15" t="s">
        <v>100</v>
      </c>
      <c r="C329" s="15" t="s">
        <v>808</v>
      </c>
      <c r="D329" s="16">
        <v>10067586.1067</v>
      </c>
      <c r="E329" s="16">
        <v>2282329.1294</v>
      </c>
      <c r="F329" s="17">
        <f t="shared" si="5"/>
        <v>12349915.2361</v>
      </c>
      <c r="G329" s="18"/>
      <c r="H329" s="18"/>
      <c r="I329" s="19"/>
      <c r="J329" s="19"/>
      <c r="K329" s="19"/>
      <c r="L329" s="19"/>
      <c r="M329" s="18"/>
      <c r="N329" s="18"/>
      <c r="O329" s="19"/>
      <c r="P329" s="19"/>
      <c r="Q329" s="19"/>
    </row>
    <row r="330" ht="18.75" spans="1:17">
      <c r="A330" s="14">
        <v>325</v>
      </c>
      <c r="B330" s="15" t="s">
        <v>100</v>
      </c>
      <c r="C330" s="15" t="s">
        <v>810</v>
      </c>
      <c r="D330" s="16">
        <v>7443606.1662</v>
      </c>
      <c r="E330" s="16">
        <v>1687470.9589</v>
      </c>
      <c r="F330" s="17">
        <f t="shared" si="5"/>
        <v>9131077.1251</v>
      </c>
      <c r="G330" s="18"/>
      <c r="H330" s="18"/>
      <c r="I330" s="19"/>
      <c r="J330" s="19"/>
      <c r="K330" s="19"/>
      <c r="L330" s="19"/>
      <c r="M330" s="18"/>
      <c r="N330" s="18"/>
      <c r="O330" s="19"/>
      <c r="P330" s="19"/>
      <c r="Q330" s="19"/>
    </row>
    <row r="331" ht="18.75" spans="1:17">
      <c r="A331" s="14">
        <v>326</v>
      </c>
      <c r="B331" s="15" t="s">
        <v>100</v>
      </c>
      <c r="C331" s="15" t="s">
        <v>812</v>
      </c>
      <c r="D331" s="16">
        <v>6283616.9312</v>
      </c>
      <c r="E331" s="16">
        <v>1424500.5514</v>
      </c>
      <c r="F331" s="17">
        <f t="shared" si="5"/>
        <v>7708117.4826</v>
      </c>
      <c r="G331" s="18"/>
      <c r="H331" s="18"/>
      <c r="I331" s="19"/>
      <c r="J331" s="19"/>
      <c r="K331" s="19"/>
      <c r="L331" s="19"/>
      <c r="M331" s="18"/>
      <c r="N331" s="18"/>
      <c r="O331" s="19"/>
      <c r="P331" s="19"/>
      <c r="Q331" s="19"/>
    </row>
    <row r="332" ht="18.75" spans="1:17">
      <c r="A332" s="14">
        <v>327</v>
      </c>
      <c r="B332" s="15" t="s">
        <v>100</v>
      </c>
      <c r="C332" s="15" t="s">
        <v>814</v>
      </c>
      <c r="D332" s="16">
        <v>8636630.9589</v>
      </c>
      <c r="E332" s="16">
        <v>1957930.5514</v>
      </c>
      <c r="F332" s="17">
        <f t="shared" si="5"/>
        <v>10594561.5103</v>
      </c>
      <c r="G332" s="18"/>
      <c r="H332" s="18"/>
      <c r="I332" s="19"/>
      <c r="J332" s="19"/>
      <c r="K332" s="19"/>
      <c r="L332" s="19"/>
      <c r="M332" s="18"/>
      <c r="N332" s="18"/>
      <c r="O332" s="19"/>
      <c r="P332" s="19"/>
      <c r="Q332" s="19"/>
    </row>
    <row r="333" ht="18.75" spans="1:17">
      <c r="A333" s="14">
        <v>328</v>
      </c>
      <c r="B333" s="15" t="s">
        <v>100</v>
      </c>
      <c r="C333" s="15" t="s">
        <v>816</v>
      </c>
      <c r="D333" s="16">
        <v>9713998.8227</v>
      </c>
      <c r="E333" s="16">
        <v>2202170.6337</v>
      </c>
      <c r="F333" s="17">
        <f t="shared" si="5"/>
        <v>11916169.4564</v>
      </c>
      <c r="G333" s="18"/>
      <c r="H333" s="18"/>
      <c r="I333" s="19"/>
      <c r="J333" s="19"/>
      <c r="K333" s="19"/>
      <c r="L333" s="19"/>
      <c r="M333" s="18"/>
      <c r="N333" s="18"/>
      <c r="O333" s="19"/>
      <c r="P333" s="19"/>
      <c r="Q333" s="19"/>
    </row>
    <row r="334" ht="18.75" spans="1:17">
      <c r="A334" s="14">
        <v>329</v>
      </c>
      <c r="B334" s="15" t="s">
        <v>100</v>
      </c>
      <c r="C334" s="15" t="s">
        <v>818</v>
      </c>
      <c r="D334" s="16">
        <v>7119425.7394</v>
      </c>
      <c r="E334" s="16">
        <v>1613979.0191</v>
      </c>
      <c r="F334" s="17">
        <f t="shared" si="5"/>
        <v>8733404.7585</v>
      </c>
      <c r="G334" s="18"/>
      <c r="H334" s="18"/>
      <c r="I334" s="19"/>
      <c r="J334" s="19"/>
      <c r="K334" s="19"/>
      <c r="L334" s="19"/>
      <c r="M334" s="18"/>
      <c r="N334" s="18"/>
      <c r="O334" s="19"/>
      <c r="P334" s="19"/>
      <c r="Q334" s="19"/>
    </row>
    <row r="335" ht="18.75" spans="1:17">
      <c r="A335" s="14">
        <v>330</v>
      </c>
      <c r="B335" s="15" t="s">
        <v>100</v>
      </c>
      <c r="C335" s="15" t="s">
        <v>820</v>
      </c>
      <c r="D335" s="16">
        <v>7533701.9994</v>
      </c>
      <c r="E335" s="16">
        <v>1707895.7501</v>
      </c>
      <c r="F335" s="17">
        <f t="shared" si="5"/>
        <v>9241597.7495</v>
      </c>
      <c r="G335" s="18"/>
      <c r="H335" s="18"/>
      <c r="I335" s="19"/>
      <c r="J335" s="19"/>
      <c r="K335" s="19"/>
      <c r="L335" s="19"/>
      <c r="M335" s="18"/>
      <c r="N335" s="18"/>
      <c r="O335" s="19"/>
      <c r="P335" s="19"/>
      <c r="Q335" s="19"/>
    </row>
    <row r="336" ht="18.75" spans="1:17">
      <c r="A336" s="14">
        <v>331</v>
      </c>
      <c r="B336" s="15" t="s">
        <v>100</v>
      </c>
      <c r="C336" s="15" t="s">
        <v>822</v>
      </c>
      <c r="D336" s="16">
        <v>7857519.4834</v>
      </c>
      <c r="E336" s="16">
        <v>1781305.4104</v>
      </c>
      <c r="F336" s="17">
        <f t="shared" si="5"/>
        <v>9638824.8938</v>
      </c>
      <c r="G336" s="18"/>
      <c r="H336" s="18"/>
      <c r="I336" s="19"/>
      <c r="J336" s="19"/>
      <c r="K336" s="19"/>
      <c r="L336" s="19"/>
      <c r="M336" s="18"/>
      <c r="N336" s="18"/>
      <c r="O336" s="19"/>
      <c r="P336" s="19"/>
      <c r="Q336" s="19"/>
    </row>
    <row r="337" ht="18.75" spans="1:17">
      <c r="A337" s="14">
        <v>332</v>
      </c>
      <c r="B337" s="15" t="s">
        <v>100</v>
      </c>
      <c r="C337" s="15" t="s">
        <v>824</v>
      </c>
      <c r="D337" s="16">
        <v>8117969.4708</v>
      </c>
      <c r="E337" s="16">
        <v>1840349.613</v>
      </c>
      <c r="F337" s="17">
        <f t="shared" si="5"/>
        <v>9958319.0838</v>
      </c>
      <c r="G337" s="18"/>
      <c r="H337" s="18"/>
      <c r="I337" s="19"/>
      <c r="J337" s="19"/>
      <c r="K337" s="19"/>
      <c r="L337" s="19"/>
      <c r="M337" s="18"/>
      <c r="N337" s="18"/>
      <c r="O337" s="19"/>
      <c r="P337" s="19"/>
      <c r="Q337" s="19"/>
    </row>
    <row r="338" ht="18.75" spans="1:17">
      <c r="A338" s="14">
        <v>333</v>
      </c>
      <c r="B338" s="15" t="s">
        <v>100</v>
      </c>
      <c r="C338" s="15" t="s">
        <v>826</v>
      </c>
      <c r="D338" s="16">
        <v>8188162.9983</v>
      </c>
      <c r="E338" s="16">
        <v>1856262.537</v>
      </c>
      <c r="F338" s="17">
        <f t="shared" si="5"/>
        <v>10044425.5353</v>
      </c>
      <c r="G338" s="18"/>
      <c r="H338" s="18"/>
      <c r="I338" s="19"/>
      <c r="J338" s="19"/>
      <c r="K338" s="19"/>
      <c r="L338" s="19"/>
      <c r="M338" s="18"/>
      <c r="N338" s="18"/>
      <c r="O338" s="19"/>
      <c r="P338" s="19"/>
      <c r="Q338" s="19"/>
    </row>
    <row r="339" ht="18.75" spans="1:17">
      <c r="A339" s="14">
        <v>334</v>
      </c>
      <c r="B339" s="15" t="s">
        <v>100</v>
      </c>
      <c r="C339" s="15" t="s">
        <v>828</v>
      </c>
      <c r="D339" s="16">
        <v>7670666.9128</v>
      </c>
      <c r="E339" s="16">
        <v>1738945.7961</v>
      </c>
      <c r="F339" s="17">
        <f t="shared" si="5"/>
        <v>9409612.7089</v>
      </c>
      <c r="G339" s="18"/>
      <c r="H339" s="18"/>
      <c r="I339" s="19"/>
      <c r="J339" s="19"/>
      <c r="K339" s="19"/>
      <c r="L339" s="19"/>
      <c r="M339" s="18"/>
      <c r="N339" s="18"/>
      <c r="O339" s="19"/>
      <c r="P339" s="19"/>
      <c r="Q339" s="19"/>
    </row>
    <row r="340" ht="18.75" spans="1:17">
      <c r="A340" s="14">
        <v>335</v>
      </c>
      <c r="B340" s="15" t="s">
        <v>100</v>
      </c>
      <c r="C340" s="15" t="s">
        <v>830</v>
      </c>
      <c r="D340" s="16">
        <v>7035989.1733</v>
      </c>
      <c r="E340" s="16">
        <v>1595063.8886</v>
      </c>
      <c r="F340" s="17">
        <f t="shared" si="5"/>
        <v>8631053.0619</v>
      </c>
      <c r="G340" s="18"/>
      <c r="H340" s="18"/>
      <c r="I340" s="19"/>
      <c r="J340" s="19"/>
      <c r="K340" s="19"/>
      <c r="L340" s="19"/>
      <c r="M340" s="18"/>
      <c r="N340" s="18"/>
      <c r="O340" s="19"/>
      <c r="P340" s="19"/>
      <c r="Q340" s="19"/>
    </row>
    <row r="341" ht="18.75" spans="1:17">
      <c r="A341" s="14">
        <v>336</v>
      </c>
      <c r="B341" s="15" t="s">
        <v>100</v>
      </c>
      <c r="C341" s="15" t="s">
        <v>832</v>
      </c>
      <c r="D341" s="16">
        <v>8634696.0672</v>
      </c>
      <c r="E341" s="16">
        <v>1957491.9101</v>
      </c>
      <c r="F341" s="17">
        <f t="shared" si="5"/>
        <v>10592187.9773</v>
      </c>
      <c r="G341" s="18"/>
      <c r="H341" s="18"/>
      <c r="I341" s="19"/>
      <c r="J341" s="19"/>
      <c r="K341" s="19"/>
      <c r="L341" s="19"/>
      <c r="M341" s="18"/>
      <c r="N341" s="18"/>
      <c r="O341" s="19"/>
      <c r="P341" s="19"/>
      <c r="Q341" s="19"/>
    </row>
    <row r="342" ht="18.75" spans="1:17">
      <c r="A342" s="14">
        <v>337</v>
      </c>
      <c r="B342" s="15" t="s">
        <v>100</v>
      </c>
      <c r="C342" s="15" t="s">
        <v>834</v>
      </c>
      <c r="D342" s="16">
        <v>6385430.7612</v>
      </c>
      <c r="E342" s="16">
        <v>1447581.8211</v>
      </c>
      <c r="F342" s="17">
        <f t="shared" si="5"/>
        <v>7833012.5823</v>
      </c>
      <c r="G342" s="18"/>
      <c r="H342" s="18"/>
      <c r="I342" s="19"/>
      <c r="J342" s="19"/>
      <c r="K342" s="19"/>
      <c r="L342" s="19"/>
      <c r="M342" s="18"/>
      <c r="N342" s="18"/>
      <c r="O342" s="19"/>
      <c r="P342" s="19"/>
      <c r="Q342" s="19"/>
    </row>
    <row r="343" ht="37.5" spans="1:17">
      <c r="A343" s="14">
        <v>338</v>
      </c>
      <c r="B343" s="15" t="s">
        <v>100</v>
      </c>
      <c r="C343" s="15" t="s">
        <v>836</v>
      </c>
      <c r="D343" s="16">
        <v>8014478.1118</v>
      </c>
      <c r="E343" s="16">
        <v>1816888.0462</v>
      </c>
      <c r="F343" s="17">
        <f t="shared" si="5"/>
        <v>9831366.158</v>
      </c>
      <c r="G343" s="18"/>
      <c r="H343" s="18"/>
      <c r="I343" s="19"/>
      <c r="J343" s="19"/>
      <c r="K343" s="19"/>
      <c r="L343" s="19"/>
      <c r="M343" s="18"/>
      <c r="N343" s="18"/>
      <c r="O343" s="19"/>
      <c r="P343" s="19"/>
      <c r="Q343" s="19"/>
    </row>
    <row r="344" ht="18.75" spans="1:17">
      <c r="A344" s="14">
        <v>339</v>
      </c>
      <c r="B344" s="15" t="s">
        <v>100</v>
      </c>
      <c r="C344" s="15" t="s">
        <v>838</v>
      </c>
      <c r="D344" s="16">
        <v>7289127.2235</v>
      </c>
      <c r="E344" s="16">
        <v>1652450.4696</v>
      </c>
      <c r="F344" s="17">
        <f t="shared" si="5"/>
        <v>8941577.6931</v>
      </c>
      <c r="G344" s="18"/>
      <c r="H344" s="18"/>
      <c r="I344" s="19"/>
      <c r="J344" s="19"/>
      <c r="K344" s="19"/>
      <c r="L344" s="19"/>
      <c r="M344" s="18"/>
      <c r="N344" s="18"/>
      <c r="O344" s="19"/>
      <c r="P344" s="19"/>
      <c r="Q344" s="19"/>
    </row>
    <row r="345" ht="18.75" spans="1:17">
      <c r="A345" s="14">
        <v>340</v>
      </c>
      <c r="B345" s="15" t="s">
        <v>100</v>
      </c>
      <c r="C345" s="15" t="s">
        <v>840</v>
      </c>
      <c r="D345" s="16">
        <v>6754284.9493</v>
      </c>
      <c r="E345" s="16">
        <v>1531201.3351</v>
      </c>
      <c r="F345" s="17">
        <f t="shared" si="5"/>
        <v>8285486.2844</v>
      </c>
      <c r="G345" s="18"/>
      <c r="H345" s="18"/>
      <c r="I345" s="19"/>
      <c r="J345" s="19"/>
      <c r="K345" s="19"/>
      <c r="L345" s="19"/>
      <c r="M345" s="18"/>
      <c r="N345" s="18"/>
      <c r="O345" s="19"/>
      <c r="P345" s="19"/>
      <c r="Q345" s="19"/>
    </row>
    <row r="346" ht="18.75" spans="1:17">
      <c r="A346" s="14">
        <v>341</v>
      </c>
      <c r="B346" s="15" t="s">
        <v>101</v>
      </c>
      <c r="C346" s="15" t="s">
        <v>845</v>
      </c>
      <c r="D346" s="16">
        <v>12645968.696</v>
      </c>
      <c r="E346" s="16">
        <v>2866850.3471</v>
      </c>
      <c r="F346" s="17">
        <f t="shared" si="5"/>
        <v>15512819.0431</v>
      </c>
      <c r="G346" s="18"/>
      <c r="H346" s="18"/>
      <c r="I346" s="19"/>
      <c r="J346" s="19"/>
      <c r="K346" s="19"/>
      <c r="L346" s="19"/>
      <c r="M346" s="18"/>
      <c r="N346" s="18"/>
      <c r="O346" s="19"/>
      <c r="P346" s="19"/>
      <c r="Q346" s="19"/>
    </row>
    <row r="347" ht="18.75" spans="1:17">
      <c r="A347" s="14">
        <v>342</v>
      </c>
      <c r="B347" s="15" t="s">
        <v>101</v>
      </c>
      <c r="C347" s="15" t="s">
        <v>847</v>
      </c>
      <c r="D347" s="16">
        <v>12858754.0584</v>
      </c>
      <c r="E347" s="16">
        <v>2915088.9443</v>
      </c>
      <c r="F347" s="17">
        <f t="shared" si="5"/>
        <v>15773843.0027</v>
      </c>
      <c r="G347" s="18"/>
      <c r="H347" s="18"/>
      <c r="I347" s="19"/>
      <c r="J347" s="19"/>
      <c r="K347" s="19"/>
      <c r="L347" s="19"/>
      <c r="M347" s="18"/>
      <c r="N347" s="18"/>
      <c r="O347" s="19"/>
      <c r="P347" s="19"/>
      <c r="Q347" s="19"/>
    </row>
    <row r="348" ht="18.75" spans="1:17">
      <c r="A348" s="14">
        <v>343</v>
      </c>
      <c r="B348" s="15" t="s">
        <v>101</v>
      </c>
      <c r="C348" s="15" t="s">
        <v>849</v>
      </c>
      <c r="D348" s="16">
        <v>10641645.8569</v>
      </c>
      <c r="E348" s="16">
        <v>2412468.8944</v>
      </c>
      <c r="F348" s="17">
        <f t="shared" si="5"/>
        <v>13054114.7513</v>
      </c>
      <c r="G348" s="18"/>
      <c r="H348" s="18"/>
      <c r="I348" s="19"/>
      <c r="J348" s="19"/>
      <c r="K348" s="19"/>
      <c r="L348" s="19"/>
      <c r="M348" s="18"/>
      <c r="N348" s="18"/>
      <c r="O348" s="19"/>
      <c r="P348" s="19"/>
      <c r="Q348" s="19"/>
    </row>
    <row r="349" ht="18.75" spans="1:17">
      <c r="A349" s="14">
        <v>344</v>
      </c>
      <c r="B349" s="15" t="s">
        <v>101</v>
      </c>
      <c r="C349" s="15" t="s">
        <v>851</v>
      </c>
      <c r="D349" s="16">
        <v>8193915.0697</v>
      </c>
      <c r="E349" s="16">
        <v>1857566.5357</v>
      </c>
      <c r="F349" s="17">
        <f t="shared" si="5"/>
        <v>10051481.6054</v>
      </c>
      <c r="G349" s="18"/>
      <c r="H349" s="18"/>
      <c r="I349" s="19"/>
      <c r="J349" s="19"/>
      <c r="K349" s="19"/>
      <c r="L349" s="19"/>
      <c r="M349" s="18"/>
      <c r="N349" s="18"/>
      <c r="O349" s="19"/>
      <c r="P349" s="19"/>
      <c r="Q349" s="19"/>
    </row>
    <row r="350" ht="18.75" spans="1:17">
      <c r="A350" s="14">
        <v>345</v>
      </c>
      <c r="B350" s="15" t="s">
        <v>101</v>
      </c>
      <c r="C350" s="15" t="s">
        <v>853</v>
      </c>
      <c r="D350" s="16">
        <v>13470426.472</v>
      </c>
      <c r="E350" s="16">
        <v>3053755.5276</v>
      </c>
      <c r="F350" s="17">
        <f t="shared" si="5"/>
        <v>16524181.9996</v>
      </c>
      <c r="G350" s="18"/>
      <c r="H350" s="18"/>
      <c r="I350" s="19"/>
      <c r="J350" s="19"/>
      <c r="K350" s="19"/>
      <c r="L350" s="19"/>
      <c r="M350" s="18"/>
      <c r="N350" s="18"/>
      <c r="O350" s="19"/>
      <c r="P350" s="19"/>
      <c r="Q350" s="19"/>
    </row>
    <row r="351" ht="18.75" spans="1:17">
      <c r="A351" s="14">
        <v>346</v>
      </c>
      <c r="B351" s="15" t="s">
        <v>101</v>
      </c>
      <c r="C351" s="15" t="s">
        <v>855</v>
      </c>
      <c r="D351" s="16">
        <v>9023970.6366</v>
      </c>
      <c r="E351" s="16">
        <v>2045740.7395</v>
      </c>
      <c r="F351" s="17">
        <f t="shared" si="5"/>
        <v>11069711.3761</v>
      </c>
      <c r="G351" s="18"/>
      <c r="H351" s="18"/>
      <c r="I351" s="19"/>
      <c r="J351" s="19"/>
      <c r="K351" s="19"/>
      <c r="L351" s="19"/>
      <c r="M351" s="18"/>
      <c r="N351" s="18"/>
      <c r="O351" s="19"/>
      <c r="P351" s="19"/>
      <c r="Q351" s="19"/>
    </row>
    <row r="352" ht="18.75" spans="1:17">
      <c r="A352" s="14">
        <v>347</v>
      </c>
      <c r="B352" s="15" t="s">
        <v>101</v>
      </c>
      <c r="C352" s="15" t="s">
        <v>857</v>
      </c>
      <c r="D352" s="16">
        <v>7868884.646</v>
      </c>
      <c r="E352" s="16">
        <v>1783881.9011</v>
      </c>
      <c r="F352" s="17">
        <f t="shared" si="5"/>
        <v>9652766.5471</v>
      </c>
      <c r="G352" s="18"/>
      <c r="H352" s="18"/>
      <c r="I352" s="19"/>
      <c r="J352" s="19"/>
      <c r="K352" s="19"/>
      <c r="L352" s="19"/>
      <c r="M352" s="18"/>
      <c r="N352" s="18"/>
      <c r="O352" s="19"/>
      <c r="P352" s="19"/>
      <c r="Q352" s="19"/>
    </row>
    <row r="353" ht="18.75" spans="1:17">
      <c r="A353" s="14">
        <v>348</v>
      </c>
      <c r="B353" s="15" t="s">
        <v>101</v>
      </c>
      <c r="C353" s="15" t="s">
        <v>859</v>
      </c>
      <c r="D353" s="16">
        <v>10484772.8581</v>
      </c>
      <c r="E353" s="16">
        <v>2376905.6709</v>
      </c>
      <c r="F353" s="17">
        <f t="shared" si="5"/>
        <v>12861678.529</v>
      </c>
      <c r="G353" s="18"/>
      <c r="H353" s="18"/>
      <c r="I353" s="19"/>
      <c r="J353" s="19"/>
      <c r="K353" s="19"/>
      <c r="L353" s="19"/>
      <c r="M353" s="18"/>
      <c r="N353" s="18"/>
      <c r="O353" s="19"/>
      <c r="P353" s="19"/>
      <c r="Q353" s="19"/>
    </row>
    <row r="354" ht="18.75" spans="1:17">
      <c r="A354" s="14">
        <v>349</v>
      </c>
      <c r="B354" s="15" t="s">
        <v>101</v>
      </c>
      <c r="C354" s="15" t="s">
        <v>861</v>
      </c>
      <c r="D354" s="16">
        <v>11565795.1124</v>
      </c>
      <c r="E354" s="16">
        <v>2621974.2061</v>
      </c>
      <c r="F354" s="17">
        <f t="shared" si="5"/>
        <v>14187769.3185</v>
      </c>
      <c r="G354" s="18"/>
      <c r="H354" s="18"/>
      <c r="I354" s="19"/>
      <c r="J354" s="19"/>
      <c r="K354" s="19"/>
      <c r="L354" s="19"/>
      <c r="M354" s="18"/>
      <c r="N354" s="18"/>
      <c r="O354" s="19"/>
      <c r="P354" s="19"/>
      <c r="Q354" s="19"/>
    </row>
    <row r="355" ht="18.75" spans="1:17">
      <c r="A355" s="14">
        <v>350</v>
      </c>
      <c r="B355" s="15" t="s">
        <v>101</v>
      </c>
      <c r="C355" s="15" t="s">
        <v>863</v>
      </c>
      <c r="D355" s="16">
        <v>10926216.9687</v>
      </c>
      <c r="E355" s="16">
        <v>2476981.3735</v>
      </c>
      <c r="F355" s="17">
        <f t="shared" si="5"/>
        <v>13403198.3422</v>
      </c>
      <c r="G355" s="18"/>
      <c r="H355" s="18"/>
      <c r="I355" s="19"/>
      <c r="J355" s="19"/>
      <c r="K355" s="19"/>
      <c r="L355" s="19"/>
      <c r="M355" s="18"/>
      <c r="N355" s="18"/>
      <c r="O355" s="19"/>
      <c r="P355" s="19"/>
      <c r="Q355" s="19"/>
    </row>
    <row r="356" ht="18.75" spans="1:17">
      <c r="A356" s="14">
        <v>351</v>
      </c>
      <c r="B356" s="15" t="s">
        <v>101</v>
      </c>
      <c r="C356" s="15" t="s">
        <v>865</v>
      </c>
      <c r="D356" s="16">
        <v>11665445.7796</v>
      </c>
      <c r="E356" s="16">
        <v>2644565.0852</v>
      </c>
      <c r="F356" s="17">
        <f t="shared" si="5"/>
        <v>14310010.8648</v>
      </c>
      <c r="G356" s="18"/>
      <c r="H356" s="18"/>
      <c r="I356" s="19"/>
      <c r="J356" s="19"/>
      <c r="K356" s="19"/>
      <c r="L356" s="19"/>
      <c r="M356" s="18"/>
      <c r="N356" s="18"/>
      <c r="O356" s="19"/>
      <c r="P356" s="19"/>
      <c r="Q356" s="19"/>
    </row>
    <row r="357" ht="18.75" spans="1:17">
      <c r="A357" s="14">
        <v>352</v>
      </c>
      <c r="B357" s="15" t="s">
        <v>101</v>
      </c>
      <c r="C357" s="15" t="s">
        <v>867</v>
      </c>
      <c r="D357" s="16">
        <v>10080975.6973</v>
      </c>
      <c r="E357" s="16">
        <v>2285364.5594</v>
      </c>
      <c r="F357" s="17">
        <f t="shared" si="5"/>
        <v>12366340.2567</v>
      </c>
      <c r="G357" s="18"/>
      <c r="H357" s="18"/>
      <c r="I357" s="19"/>
      <c r="J357" s="19"/>
      <c r="K357" s="19"/>
      <c r="L357" s="19"/>
      <c r="M357" s="18"/>
      <c r="N357" s="18"/>
      <c r="O357" s="19"/>
      <c r="P357" s="19"/>
      <c r="Q357" s="19"/>
    </row>
    <row r="358" ht="18.75" spans="1:17">
      <c r="A358" s="14">
        <v>353</v>
      </c>
      <c r="B358" s="15" t="s">
        <v>101</v>
      </c>
      <c r="C358" s="15" t="s">
        <v>869</v>
      </c>
      <c r="D358" s="16">
        <v>8733831.7078</v>
      </c>
      <c r="E358" s="16">
        <v>1979966.0323</v>
      </c>
      <c r="F358" s="17">
        <f t="shared" si="5"/>
        <v>10713797.7401</v>
      </c>
      <c r="G358" s="18"/>
      <c r="H358" s="18"/>
      <c r="I358" s="19"/>
      <c r="J358" s="19"/>
      <c r="K358" s="19"/>
      <c r="L358" s="19"/>
      <c r="M358" s="18"/>
      <c r="N358" s="18"/>
      <c r="O358" s="19"/>
      <c r="P358" s="19"/>
      <c r="Q358" s="19"/>
    </row>
    <row r="359" ht="18.75" spans="1:17">
      <c r="A359" s="14">
        <v>354</v>
      </c>
      <c r="B359" s="15" t="s">
        <v>101</v>
      </c>
      <c r="C359" s="15" t="s">
        <v>871</v>
      </c>
      <c r="D359" s="16">
        <v>8992979.9466</v>
      </c>
      <c r="E359" s="16">
        <v>2038715.1274</v>
      </c>
      <c r="F359" s="17">
        <f t="shared" si="5"/>
        <v>11031695.074</v>
      </c>
      <c r="G359" s="18"/>
      <c r="H359" s="18"/>
      <c r="I359" s="19"/>
      <c r="J359" s="19"/>
      <c r="K359" s="19"/>
      <c r="L359" s="19"/>
      <c r="M359" s="18"/>
      <c r="N359" s="18"/>
      <c r="O359" s="19"/>
      <c r="P359" s="19"/>
      <c r="Q359" s="19"/>
    </row>
    <row r="360" ht="18.75" spans="1:17">
      <c r="A360" s="14">
        <v>355</v>
      </c>
      <c r="B360" s="15" t="s">
        <v>101</v>
      </c>
      <c r="C360" s="15" t="s">
        <v>873</v>
      </c>
      <c r="D360" s="16">
        <v>10410254.6462</v>
      </c>
      <c r="E360" s="16">
        <v>2360012.3378</v>
      </c>
      <c r="F360" s="17">
        <f t="shared" si="5"/>
        <v>12770266.984</v>
      </c>
      <c r="G360" s="18"/>
      <c r="H360" s="18"/>
      <c r="I360" s="19"/>
      <c r="J360" s="19"/>
      <c r="K360" s="19"/>
      <c r="L360" s="19"/>
      <c r="M360" s="18"/>
      <c r="N360" s="18"/>
      <c r="O360" s="19"/>
      <c r="P360" s="19"/>
      <c r="Q360" s="19"/>
    </row>
    <row r="361" ht="18.75" spans="1:17">
      <c r="A361" s="14">
        <v>356</v>
      </c>
      <c r="B361" s="15" t="s">
        <v>101</v>
      </c>
      <c r="C361" s="15" t="s">
        <v>875</v>
      </c>
      <c r="D361" s="16">
        <v>8074542.8062</v>
      </c>
      <c r="E361" s="16">
        <v>1830504.7563</v>
      </c>
      <c r="F361" s="17">
        <f t="shared" si="5"/>
        <v>9905047.5625</v>
      </c>
      <c r="G361" s="18"/>
      <c r="H361" s="18"/>
      <c r="I361" s="19"/>
      <c r="J361" s="19"/>
      <c r="K361" s="19"/>
      <c r="L361" s="19"/>
      <c r="M361" s="18"/>
      <c r="N361" s="18"/>
      <c r="O361" s="19"/>
      <c r="P361" s="19"/>
      <c r="Q361" s="19"/>
    </row>
    <row r="362" ht="18.75" spans="1:17">
      <c r="A362" s="14">
        <v>357</v>
      </c>
      <c r="B362" s="15" t="s">
        <v>101</v>
      </c>
      <c r="C362" s="15" t="s">
        <v>877</v>
      </c>
      <c r="D362" s="16">
        <v>11235104.8991</v>
      </c>
      <c r="E362" s="16">
        <v>2547006.4931</v>
      </c>
      <c r="F362" s="17">
        <f t="shared" si="5"/>
        <v>13782111.3922</v>
      </c>
      <c r="G362" s="18"/>
      <c r="H362" s="18"/>
      <c r="I362" s="19"/>
      <c r="J362" s="19"/>
      <c r="K362" s="19"/>
      <c r="L362" s="19"/>
      <c r="M362" s="18"/>
      <c r="N362" s="18"/>
      <c r="O362" s="19"/>
      <c r="P362" s="19"/>
      <c r="Q362" s="19"/>
    </row>
    <row r="363" ht="18.75" spans="1:17">
      <c r="A363" s="14">
        <v>358</v>
      </c>
      <c r="B363" s="15" t="s">
        <v>101</v>
      </c>
      <c r="C363" s="15" t="s">
        <v>879</v>
      </c>
      <c r="D363" s="16">
        <v>7556890.1806</v>
      </c>
      <c r="E363" s="16">
        <v>1713152.5277</v>
      </c>
      <c r="F363" s="17">
        <f t="shared" si="5"/>
        <v>9270042.7083</v>
      </c>
      <c r="G363" s="18"/>
      <c r="H363" s="18"/>
      <c r="I363" s="19"/>
      <c r="J363" s="19"/>
      <c r="K363" s="19"/>
      <c r="L363" s="19"/>
      <c r="M363" s="18"/>
      <c r="N363" s="18"/>
      <c r="O363" s="19"/>
      <c r="P363" s="19"/>
      <c r="Q363" s="19"/>
    </row>
    <row r="364" ht="18.75" spans="1:17">
      <c r="A364" s="14">
        <v>359</v>
      </c>
      <c r="B364" s="15" t="s">
        <v>101</v>
      </c>
      <c r="C364" s="15" t="s">
        <v>881</v>
      </c>
      <c r="D364" s="16">
        <v>9971306.9547</v>
      </c>
      <c r="E364" s="16">
        <v>2260502.5753</v>
      </c>
      <c r="F364" s="17">
        <f t="shared" si="5"/>
        <v>12231809.53</v>
      </c>
      <c r="G364" s="18"/>
      <c r="H364" s="18"/>
      <c r="I364" s="19"/>
      <c r="J364" s="19"/>
      <c r="K364" s="19"/>
      <c r="L364" s="19"/>
      <c r="M364" s="18"/>
      <c r="N364" s="18"/>
      <c r="O364" s="19"/>
      <c r="P364" s="19"/>
      <c r="Q364" s="19"/>
    </row>
    <row r="365" ht="18.75" spans="1:17">
      <c r="A365" s="14">
        <v>360</v>
      </c>
      <c r="B365" s="15" t="s">
        <v>101</v>
      </c>
      <c r="C365" s="15" t="s">
        <v>883</v>
      </c>
      <c r="D365" s="16">
        <v>8360213.6308</v>
      </c>
      <c r="E365" s="16">
        <v>1895266.5411</v>
      </c>
      <c r="F365" s="17">
        <f t="shared" si="5"/>
        <v>10255480.1719</v>
      </c>
      <c r="G365" s="18"/>
      <c r="H365" s="18"/>
      <c r="I365" s="19"/>
      <c r="J365" s="19"/>
      <c r="K365" s="19"/>
      <c r="L365" s="19"/>
      <c r="M365" s="18"/>
      <c r="N365" s="18"/>
      <c r="O365" s="19"/>
      <c r="P365" s="19"/>
      <c r="Q365" s="19"/>
    </row>
    <row r="366" ht="18.75" spans="1:17">
      <c r="A366" s="14">
        <v>361</v>
      </c>
      <c r="B366" s="15" t="s">
        <v>101</v>
      </c>
      <c r="C366" s="15" t="s">
        <v>885</v>
      </c>
      <c r="D366" s="16">
        <v>10656222.5976</v>
      </c>
      <c r="E366" s="16">
        <v>2415773.4522</v>
      </c>
      <c r="F366" s="17">
        <f t="shared" si="5"/>
        <v>13071996.0498</v>
      </c>
      <c r="G366" s="18"/>
      <c r="H366" s="18"/>
      <c r="I366" s="19"/>
      <c r="J366" s="19"/>
      <c r="K366" s="19"/>
      <c r="L366" s="19"/>
      <c r="M366" s="18"/>
      <c r="N366" s="18"/>
      <c r="O366" s="19"/>
      <c r="P366" s="19"/>
      <c r="Q366" s="19"/>
    </row>
    <row r="367" ht="18.75" spans="1:17">
      <c r="A367" s="14">
        <v>362</v>
      </c>
      <c r="B367" s="15" t="s">
        <v>101</v>
      </c>
      <c r="C367" s="15" t="s">
        <v>887</v>
      </c>
      <c r="D367" s="16">
        <v>11922164.7321</v>
      </c>
      <c r="E367" s="16">
        <v>2702763.4594</v>
      </c>
      <c r="F367" s="17">
        <f t="shared" si="5"/>
        <v>14624928.1915</v>
      </c>
      <c r="G367" s="18"/>
      <c r="H367" s="18"/>
      <c r="I367" s="19"/>
      <c r="J367" s="19"/>
      <c r="K367" s="19"/>
      <c r="L367" s="19"/>
      <c r="M367" s="18"/>
      <c r="N367" s="18"/>
      <c r="O367" s="19"/>
      <c r="P367" s="19"/>
      <c r="Q367" s="19"/>
    </row>
    <row r="368" ht="18.75" spans="1:17">
      <c r="A368" s="14">
        <v>363</v>
      </c>
      <c r="B368" s="15" t="s">
        <v>101</v>
      </c>
      <c r="C368" s="15" t="s">
        <v>889</v>
      </c>
      <c r="D368" s="16">
        <v>12173560.2368</v>
      </c>
      <c r="E368" s="16">
        <v>2759755.0041</v>
      </c>
      <c r="F368" s="17">
        <f t="shared" si="5"/>
        <v>14933315.2409</v>
      </c>
      <c r="G368" s="18"/>
      <c r="H368" s="18"/>
      <c r="I368" s="19"/>
      <c r="J368" s="19"/>
      <c r="K368" s="19"/>
      <c r="L368" s="19"/>
      <c r="M368" s="18"/>
      <c r="N368" s="18"/>
      <c r="O368" s="19"/>
      <c r="P368" s="19"/>
      <c r="Q368" s="19"/>
    </row>
    <row r="369" ht="18.75" spans="1:17">
      <c r="A369" s="14">
        <v>364</v>
      </c>
      <c r="B369" s="15" t="s">
        <v>102</v>
      </c>
      <c r="C369" s="15" t="s">
        <v>893</v>
      </c>
      <c r="D369" s="16">
        <v>7812018.5437</v>
      </c>
      <c r="E369" s="16">
        <v>1770990.3141</v>
      </c>
      <c r="F369" s="17">
        <f t="shared" si="5"/>
        <v>9583008.8578</v>
      </c>
      <c r="G369" s="18"/>
      <c r="H369" s="18"/>
      <c r="I369" s="19"/>
      <c r="J369" s="19"/>
      <c r="K369" s="19"/>
      <c r="L369" s="19"/>
      <c r="M369" s="18"/>
      <c r="N369" s="18"/>
      <c r="O369" s="19"/>
      <c r="P369" s="19"/>
      <c r="Q369" s="19"/>
    </row>
    <row r="370" ht="18.75" spans="1:17">
      <c r="A370" s="14">
        <v>365</v>
      </c>
      <c r="B370" s="15" t="s">
        <v>102</v>
      </c>
      <c r="C370" s="15" t="s">
        <v>895</v>
      </c>
      <c r="D370" s="16">
        <v>8001560.0254</v>
      </c>
      <c r="E370" s="16">
        <v>1813959.5066</v>
      </c>
      <c r="F370" s="17">
        <f t="shared" si="5"/>
        <v>9815519.532</v>
      </c>
      <c r="G370" s="18"/>
      <c r="H370" s="18"/>
      <c r="I370" s="19"/>
      <c r="J370" s="19"/>
      <c r="K370" s="19"/>
      <c r="L370" s="19"/>
      <c r="M370" s="18"/>
      <c r="N370" s="18"/>
      <c r="O370" s="19"/>
      <c r="P370" s="19"/>
      <c r="Q370" s="19"/>
    </row>
    <row r="371" ht="18.75" spans="1:17">
      <c r="A371" s="14">
        <v>366</v>
      </c>
      <c r="B371" s="15" t="s">
        <v>102</v>
      </c>
      <c r="C371" s="15" t="s">
        <v>897</v>
      </c>
      <c r="D371" s="16">
        <v>7295846.3117</v>
      </c>
      <c r="E371" s="16">
        <v>1653973.6918</v>
      </c>
      <c r="F371" s="17">
        <f t="shared" si="5"/>
        <v>8949820.0035</v>
      </c>
      <c r="G371" s="18"/>
      <c r="H371" s="18"/>
      <c r="I371" s="19"/>
      <c r="J371" s="19"/>
      <c r="K371" s="19"/>
      <c r="L371" s="19"/>
      <c r="M371" s="18"/>
      <c r="N371" s="18"/>
      <c r="O371" s="19"/>
      <c r="P371" s="19"/>
      <c r="Q371" s="19"/>
    </row>
    <row r="372" ht="18.75" spans="1:17">
      <c r="A372" s="14">
        <v>367</v>
      </c>
      <c r="B372" s="15" t="s">
        <v>102</v>
      </c>
      <c r="C372" s="15" t="s">
        <v>899</v>
      </c>
      <c r="D372" s="16">
        <v>7914984.6028</v>
      </c>
      <c r="E372" s="16">
        <v>1794332.795</v>
      </c>
      <c r="F372" s="17">
        <f t="shared" si="5"/>
        <v>9709317.3978</v>
      </c>
      <c r="G372" s="18"/>
      <c r="H372" s="18"/>
      <c r="I372" s="19"/>
      <c r="J372" s="19"/>
      <c r="K372" s="19"/>
      <c r="L372" s="19"/>
      <c r="M372" s="18"/>
      <c r="N372" s="18"/>
      <c r="O372" s="19"/>
      <c r="P372" s="19"/>
      <c r="Q372" s="19"/>
    </row>
    <row r="373" ht="18.75" spans="1:17">
      <c r="A373" s="14">
        <v>368</v>
      </c>
      <c r="B373" s="15" t="s">
        <v>102</v>
      </c>
      <c r="C373" s="15" t="s">
        <v>901</v>
      </c>
      <c r="D373" s="16">
        <v>9593221.8932</v>
      </c>
      <c r="E373" s="16">
        <v>2174790.4155</v>
      </c>
      <c r="F373" s="17">
        <f t="shared" si="5"/>
        <v>11768012.3087</v>
      </c>
      <c r="G373" s="18"/>
      <c r="H373" s="18"/>
      <c r="I373" s="19"/>
      <c r="J373" s="19"/>
      <c r="K373" s="19"/>
      <c r="L373" s="19"/>
      <c r="M373" s="18"/>
      <c r="N373" s="18"/>
      <c r="O373" s="19"/>
      <c r="P373" s="19"/>
      <c r="Q373" s="19"/>
    </row>
    <row r="374" ht="18.75" spans="1:17">
      <c r="A374" s="14">
        <v>369</v>
      </c>
      <c r="B374" s="15" t="s">
        <v>102</v>
      </c>
      <c r="C374" s="15" t="s">
        <v>903</v>
      </c>
      <c r="D374" s="16">
        <v>7642967.0732</v>
      </c>
      <c r="E374" s="16">
        <v>1732666.2222</v>
      </c>
      <c r="F374" s="17">
        <f t="shared" si="5"/>
        <v>9375633.2954</v>
      </c>
      <c r="G374" s="18"/>
      <c r="H374" s="18"/>
      <c r="I374" s="19"/>
      <c r="J374" s="19"/>
      <c r="K374" s="19"/>
      <c r="L374" s="19"/>
      <c r="M374" s="18"/>
      <c r="N374" s="18"/>
      <c r="O374" s="19"/>
      <c r="P374" s="19"/>
      <c r="Q374" s="19"/>
    </row>
    <row r="375" ht="18.75" spans="1:17">
      <c r="A375" s="14">
        <v>370</v>
      </c>
      <c r="B375" s="15" t="s">
        <v>102</v>
      </c>
      <c r="C375" s="15" t="s">
        <v>905</v>
      </c>
      <c r="D375" s="16">
        <v>12336580.1778</v>
      </c>
      <c r="E375" s="16">
        <v>2796711.7439</v>
      </c>
      <c r="F375" s="17">
        <f t="shared" si="5"/>
        <v>15133291.9217</v>
      </c>
      <c r="G375" s="18"/>
      <c r="H375" s="18"/>
      <c r="I375" s="19"/>
      <c r="J375" s="19"/>
      <c r="K375" s="19"/>
      <c r="L375" s="19"/>
      <c r="M375" s="18"/>
      <c r="N375" s="18"/>
      <c r="O375" s="19"/>
      <c r="P375" s="19"/>
      <c r="Q375" s="19"/>
    </row>
    <row r="376" ht="18.75" spans="1:17">
      <c r="A376" s="14">
        <v>371</v>
      </c>
      <c r="B376" s="15" t="s">
        <v>102</v>
      </c>
      <c r="C376" s="15" t="s">
        <v>907</v>
      </c>
      <c r="D376" s="16">
        <v>8405106.8286</v>
      </c>
      <c r="E376" s="16">
        <v>1905443.8619</v>
      </c>
      <c r="F376" s="17">
        <f t="shared" si="5"/>
        <v>10310550.6905</v>
      </c>
      <c r="G376" s="18"/>
      <c r="H376" s="18"/>
      <c r="I376" s="19"/>
      <c r="J376" s="19"/>
      <c r="K376" s="19"/>
      <c r="L376" s="19"/>
      <c r="M376" s="18"/>
      <c r="N376" s="18"/>
      <c r="O376" s="19"/>
      <c r="P376" s="19"/>
      <c r="Q376" s="19"/>
    </row>
    <row r="377" ht="18.75" spans="1:17">
      <c r="A377" s="14">
        <v>372</v>
      </c>
      <c r="B377" s="15" t="s">
        <v>102</v>
      </c>
      <c r="C377" s="15" t="s">
        <v>909</v>
      </c>
      <c r="D377" s="16">
        <v>9035163.5774</v>
      </c>
      <c r="E377" s="16">
        <v>2048278.1874</v>
      </c>
      <c r="F377" s="17">
        <f t="shared" si="5"/>
        <v>11083441.7648</v>
      </c>
      <c r="G377" s="18"/>
      <c r="H377" s="18"/>
      <c r="I377" s="19"/>
      <c r="J377" s="19"/>
      <c r="K377" s="19"/>
      <c r="L377" s="19"/>
      <c r="M377" s="18"/>
      <c r="N377" s="18"/>
      <c r="O377" s="19"/>
      <c r="P377" s="19"/>
      <c r="Q377" s="19"/>
    </row>
    <row r="378" ht="18.75" spans="1:17">
      <c r="A378" s="14">
        <v>373</v>
      </c>
      <c r="B378" s="15" t="s">
        <v>102</v>
      </c>
      <c r="C378" s="15" t="s">
        <v>911</v>
      </c>
      <c r="D378" s="16">
        <v>9098443.3033</v>
      </c>
      <c r="E378" s="16">
        <v>2062623.7475</v>
      </c>
      <c r="F378" s="17">
        <f t="shared" si="5"/>
        <v>11161067.0508</v>
      </c>
      <c r="G378" s="18"/>
      <c r="H378" s="18"/>
      <c r="I378" s="19"/>
      <c r="J378" s="19"/>
      <c r="K378" s="19"/>
      <c r="L378" s="19"/>
      <c r="M378" s="18"/>
      <c r="N378" s="18"/>
      <c r="O378" s="19"/>
      <c r="P378" s="19"/>
      <c r="Q378" s="19"/>
    </row>
    <row r="379" ht="18.75" spans="1:17">
      <c r="A379" s="14">
        <v>374</v>
      </c>
      <c r="B379" s="15" t="s">
        <v>102</v>
      </c>
      <c r="C379" s="15" t="s">
        <v>912</v>
      </c>
      <c r="D379" s="16">
        <v>8432999.486</v>
      </c>
      <c r="E379" s="16">
        <v>1911767.1477</v>
      </c>
      <c r="F379" s="17">
        <f t="shared" si="5"/>
        <v>10344766.6337</v>
      </c>
      <c r="G379" s="18"/>
      <c r="H379" s="18"/>
      <c r="I379" s="19"/>
      <c r="J379" s="19"/>
      <c r="K379" s="19"/>
      <c r="L379" s="19"/>
      <c r="M379" s="18"/>
      <c r="N379" s="18"/>
      <c r="O379" s="19"/>
      <c r="P379" s="19"/>
      <c r="Q379" s="19"/>
    </row>
    <row r="380" ht="18.75" spans="1:17">
      <c r="A380" s="14">
        <v>375</v>
      </c>
      <c r="B380" s="15" t="s">
        <v>102</v>
      </c>
      <c r="C380" s="15" t="s">
        <v>914</v>
      </c>
      <c r="D380" s="16">
        <v>8261673.9168</v>
      </c>
      <c r="E380" s="16">
        <v>1872927.5159</v>
      </c>
      <c r="F380" s="17">
        <f t="shared" si="5"/>
        <v>10134601.4327</v>
      </c>
      <c r="G380" s="18"/>
      <c r="H380" s="18"/>
      <c r="I380" s="19"/>
      <c r="J380" s="19"/>
      <c r="K380" s="19"/>
      <c r="L380" s="19"/>
      <c r="M380" s="18"/>
      <c r="N380" s="18"/>
      <c r="O380" s="19"/>
      <c r="P380" s="19"/>
      <c r="Q380" s="19"/>
    </row>
    <row r="381" ht="18.75" spans="1:17">
      <c r="A381" s="14">
        <v>376</v>
      </c>
      <c r="B381" s="15" t="s">
        <v>102</v>
      </c>
      <c r="C381" s="15" t="s">
        <v>916</v>
      </c>
      <c r="D381" s="16">
        <v>8632281.1802</v>
      </c>
      <c r="E381" s="16">
        <v>1956944.4534</v>
      </c>
      <c r="F381" s="17">
        <f t="shared" si="5"/>
        <v>10589225.6336</v>
      </c>
      <c r="G381" s="18"/>
      <c r="H381" s="18"/>
      <c r="I381" s="19"/>
      <c r="J381" s="19"/>
      <c r="K381" s="19"/>
      <c r="L381" s="19"/>
      <c r="M381" s="18"/>
      <c r="N381" s="18"/>
      <c r="O381" s="19"/>
      <c r="P381" s="19"/>
      <c r="Q381" s="19"/>
    </row>
    <row r="382" ht="18.75" spans="1:17">
      <c r="A382" s="14">
        <v>377</v>
      </c>
      <c r="B382" s="15" t="s">
        <v>102</v>
      </c>
      <c r="C382" s="15" t="s">
        <v>918</v>
      </c>
      <c r="D382" s="16">
        <v>7700033.549</v>
      </c>
      <c r="E382" s="16">
        <v>1745603.234</v>
      </c>
      <c r="F382" s="17">
        <f t="shared" si="5"/>
        <v>9445636.783</v>
      </c>
      <c r="G382" s="18"/>
      <c r="H382" s="18"/>
      <c r="I382" s="19"/>
      <c r="J382" s="19"/>
      <c r="K382" s="19"/>
      <c r="L382" s="19"/>
      <c r="M382" s="18"/>
      <c r="N382" s="18"/>
      <c r="O382" s="19"/>
      <c r="P382" s="19"/>
      <c r="Q382" s="19"/>
    </row>
    <row r="383" ht="18.75" spans="1:17">
      <c r="A383" s="14">
        <v>378</v>
      </c>
      <c r="B383" s="15" t="s">
        <v>102</v>
      </c>
      <c r="C383" s="15" t="s">
        <v>920</v>
      </c>
      <c r="D383" s="16">
        <v>7659852.9114</v>
      </c>
      <c r="E383" s="16">
        <v>1736494.2541</v>
      </c>
      <c r="F383" s="17">
        <f t="shared" si="5"/>
        <v>9396347.1655</v>
      </c>
      <c r="G383" s="18"/>
      <c r="H383" s="18"/>
      <c r="I383" s="19"/>
      <c r="J383" s="19"/>
      <c r="K383" s="19"/>
      <c r="L383" s="19"/>
      <c r="M383" s="18"/>
      <c r="N383" s="18"/>
      <c r="O383" s="19"/>
      <c r="P383" s="19"/>
      <c r="Q383" s="19"/>
    </row>
    <row r="384" ht="18.75" spans="1:17">
      <c r="A384" s="14">
        <v>379</v>
      </c>
      <c r="B384" s="15" t="s">
        <v>102</v>
      </c>
      <c r="C384" s="15" t="s">
        <v>922</v>
      </c>
      <c r="D384" s="16">
        <v>8278545.8471</v>
      </c>
      <c r="E384" s="16">
        <v>1876752.3948</v>
      </c>
      <c r="F384" s="17">
        <f t="shared" si="5"/>
        <v>10155298.2419</v>
      </c>
      <c r="G384" s="18"/>
      <c r="H384" s="18"/>
      <c r="I384" s="19"/>
      <c r="J384" s="19"/>
      <c r="K384" s="19"/>
      <c r="L384" s="19"/>
      <c r="M384" s="18"/>
      <c r="N384" s="18"/>
      <c r="O384" s="19"/>
      <c r="P384" s="19"/>
      <c r="Q384" s="19"/>
    </row>
    <row r="385" ht="18.75" spans="1:17">
      <c r="A385" s="14">
        <v>380</v>
      </c>
      <c r="B385" s="15" t="s">
        <v>102</v>
      </c>
      <c r="C385" s="15" t="s">
        <v>924</v>
      </c>
      <c r="D385" s="16">
        <v>9453525.4679</v>
      </c>
      <c r="E385" s="16">
        <v>2143121.1337</v>
      </c>
      <c r="F385" s="17">
        <f t="shared" si="5"/>
        <v>11596646.6016</v>
      </c>
      <c r="G385" s="18"/>
      <c r="H385" s="18"/>
      <c r="I385" s="19"/>
      <c r="J385" s="19"/>
      <c r="K385" s="19"/>
      <c r="L385" s="19"/>
      <c r="M385" s="18"/>
      <c r="N385" s="18"/>
      <c r="O385" s="19"/>
      <c r="P385" s="19"/>
      <c r="Q385" s="19"/>
    </row>
    <row r="386" ht="18.75" spans="1:17">
      <c r="A386" s="14">
        <v>381</v>
      </c>
      <c r="B386" s="15" t="s">
        <v>102</v>
      </c>
      <c r="C386" s="15" t="s">
        <v>926</v>
      </c>
      <c r="D386" s="16">
        <v>11365705.8562</v>
      </c>
      <c r="E386" s="16">
        <v>2576613.8255</v>
      </c>
      <c r="F386" s="17">
        <f t="shared" si="5"/>
        <v>13942319.6817</v>
      </c>
      <c r="G386" s="18"/>
      <c r="H386" s="18"/>
      <c r="I386" s="19"/>
      <c r="J386" s="19"/>
      <c r="K386" s="19"/>
      <c r="L386" s="19"/>
      <c r="M386" s="18"/>
      <c r="N386" s="18"/>
      <c r="O386" s="19"/>
      <c r="P386" s="19"/>
      <c r="Q386" s="19"/>
    </row>
    <row r="387" ht="18.75" spans="1:17">
      <c r="A387" s="14">
        <v>382</v>
      </c>
      <c r="B387" s="15" t="s">
        <v>102</v>
      </c>
      <c r="C387" s="15" t="s">
        <v>929</v>
      </c>
      <c r="D387" s="16">
        <v>7814203.5439</v>
      </c>
      <c r="E387" s="16">
        <v>1771485.6553</v>
      </c>
      <c r="F387" s="17">
        <f t="shared" si="5"/>
        <v>9585689.1992</v>
      </c>
      <c r="G387" s="18"/>
      <c r="H387" s="18"/>
      <c r="I387" s="19"/>
      <c r="J387" s="19"/>
      <c r="K387" s="19"/>
      <c r="L387" s="19"/>
      <c r="M387" s="18"/>
      <c r="N387" s="18"/>
      <c r="O387" s="19"/>
      <c r="P387" s="19"/>
      <c r="Q387" s="19"/>
    </row>
    <row r="388" ht="18.75" spans="1:17">
      <c r="A388" s="14">
        <v>383</v>
      </c>
      <c r="B388" s="15" t="s">
        <v>102</v>
      </c>
      <c r="C388" s="15" t="s">
        <v>931</v>
      </c>
      <c r="D388" s="16">
        <v>7529505.5534</v>
      </c>
      <c r="E388" s="16">
        <v>1706944.4127</v>
      </c>
      <c r="F388" s="17">
        <f t="shared" si="5"/>
        <v>9236449.9661</v>
      </c>
      <c r="G388" s="18"/>
      <c r="H388" s="18"/>
      <c r="I388" s="19"/>
      <c r="J388" s="19"/>
      <c r="K388" s="19"/>
      <c r="L388" s="19"/>
      <c r="M388" s="18"/>
      <c r="N388" s="18"/>
      <c r="O388" s="19"/>
      <c r="P388" s="19"/>
      <c r="Q388" s="19"/>
    </row>
    <row r="389" ht="37.5" spans="1:17">
      <c r="A389" s="14">
        <v>384</v>
      </c>
      <c r="B389" s="15" t="s">
        <v>102</v>
      </c>
      <c r="C389" s="15" t="s">
        <v>933</v>
      </c>
      <c r="D389" s="16">
        <v>10970567.3931</v>
      </c>
      <c r="E389" s="16">
        <v>2487035.6471</v>
      </c>
      <c r="F389" s="17">
        <f t="shared" si="5"/>
        <v>13457603.0402</v>
      </c>
      <c r="G389" s="18"/>
      <c r="H389" s="18"/>
      <c r="I389" s="19"/>
      <c r="J389" s="19"/>
      <c r="K389" s="19"/>
      <c r="L389" s="19"/>
      <c r="M389" s="18"/>
      <c r="N389" s="18"/>
      <c r="O389" s="19"/>
      <c r="P389" s="19"/>
      <c r="Q389" s="19"/>
    </row>
    <row r="390" ht="18.75" spans="1:17">
      <c r="A390" s="14">
        <v>385</v>
      </c>
      <c r="B390" s="15" t="s">
        <v>102</v>
      </c>
      <c r="C390" s="15" t="s">
        <v>935</v>
      </c>
      <c r="D390" s="16">
        <v>7301338.829</v>
      </c>
      <c r="E390" s="16">
        <v>1655218.8495</v>
      </c>
      <c r="F390" s="17">
        <f t="shared" si="5"/>
        <v>8956557.6785</v>
      </c>
      <c r="G390" s="18"/>
      <c r="H390" s="18"/>
      <c r="I390" s="19"/>
      <c r="J390" s="19"/>
      <c r="K390" s="19"/>
      <c r="L390" s="19"/>
      <c r="M390" s="18"/>
      <c r="N390" s="18"/>
      <c r="O390" s="19"/>
      <c r="P390" s="19"/>
      <c r="Q390" s="19"/>
    </row>
    <row r="391" ht="18.75" spans="1:17">
      <c r="A391" s="14">
        <v>386</v>
      </c>
      <c r="B391" s="15" t="s">
        <v>102</v>
      </c>
      <c r="C391" s="15" t="s">
        <v>937</v>
      </c>
      <c r="D391" s="16">
        <v>7368546.5317</v>
      </c>
      <c r="E391" s="16">
        <v>1670454.8849</v>
      </c>
      <c r="F391" s="17">
        <f t="shared" ref="F391:F454" si="6">D391+E391</f>
        <v>9039001.4166</v>
      </c>
      <c r="G391" s="18"/>
      <c r="H391" s="18"/>
      <c r="I391" s="19"/>
      <c r="J391" s="19"/>
      <c r="K391" s="19"/>
      <c r="L391" s="19"/>
      <c r="M391" s="18"/>
      <c r="N391" s="18"/>
      <c r="O391" s="19"/>
      <c r="P391" s="19"/>
      <c r="Q391" s="19"/>
    </row>
    <row r="392" ht="18.75" spans="1:17">
      <c r="A392" s="14">
        <v>387</v>
      </c>
      <c r="B392" s="15" t="s">
        <v>102</v>
      </c>
      <c r="C392" s="15" t="s">
        <v>939</v>
      </c>
      <c r="D392" s="16">
        <v>9506311.6199</v>
      </c>
      <c r="E392" s="16">
        <v>2155087.793</v>
      </c>
      <c r="F392" s="17">
        <f t="shared" si="6"/>
        <v>11661399.4129</v>
      </c>
      <c r="G392" s="18"/>
      <c r="H392" s="18"/>
      <c r="I392" s="19"/>
      <c r="J392" s="19"/>
      <c r="K392" s="19"/>
      <c r="L392" s="19"/>
      <c r="M392" s="18"/>
      <c r="N392" s="18"/>
      <c r="O392" s="19"/>
      <c r="P392" s="19"/>
      <c r="Q392" s="19"/>
    </row>
    <row r="393" ht="18.75" spans="1:17">
      <c r="A393" s="14">
        <v>388</v>
      </c>
      <c r="B393" s="15" t="s">
        <v>102</v>
      </c>
      <c r="C393" s="15" t="s">
        <v>941</v>
      </c>
      <c r="D393" s="16">
        <v>9713342.5784</v>
      </c>
      <c r="E393" s="16">
        <v>2202021.8626</v>
      </c>
      <c r="F393" s="17">
        <f t="shared" si="6"/>
        <v>11915364.441</v>
      </c>
      <c r="G393" s="18"/>
      <c r="H393" s="18"/>
      <c r="I393" s="19"/>
      <c r="J393" s="19"/>
      <c r="K393" s="19"/>
      <c r="L393" s="19"/>
      <c r="M393" s="18"/>
      <c r="N393" s="18"/>
      <c r="O393" s="19"/>
      <c r="P393" s="19"/>
      <c r="Q393" s="19"/>
    </row>
    <row r="394" ht="18.75" spans="1:17">
      <c r="A394" s="14">
        <v>389</v>
      </c>
      <c r="B394" s="15" t="s">
        <v>102</v>
      </c>
      <c r="C394" s="15" t="s">
        <v>128</v>
      </c>
      <c r="D394" s="16">
        <v>7448383.6616</v>
      </c>
      <c r="E394" s="16">
        <v>1688554.0206</v>
      </c>
      <c r="F394" s="17">
        <f t="shared" si="6"/>
        <v>9136937.6822</v>
      </c>
      <c r="G394" s="18"/>
      <c r="H394" s="18"/>
      <c r="I394" s="19"/>
      <c r="J394" s="19"/>
      <c r="K394" s="19"/>
      <c r="L394" s="19"/>
      <c r="M394" s="18"/>
      <c r="N394" s="18"/>
      <c r="O394" s="19"/>
      <c r="P394" s="19"/>
      <c r="Q394" s="19"/>
    </row>
    <row r="395" ht="18.75" spans="1:17">
      <c r="A395" s="14">
        <v>390</v>
      </c>
      <c r="B395" s="15" t="s">
        <v>102</v>
      </c>
      <c r="C395" s="15" t="s">
        <v>130</v>
      </c>
      <c r="D395" s="16">
        <v>7294453.113</v>
      </c>
      <c r="E395" s="16">
        <v>1653657.8527</v>
      </c>
      <c r="F395" s="17">
        <f t="shared" si="6"/>
        <v>8948110.9657</v>
      </c>
      <c r="G395" s="18"/>
      <c r="H395" s="18"/>
      <c r="I395" s="19"/>
      <c r="J395" s="19"/>
      <c r="K395" s="19"/>
      <c r="L395" s="19"/>
      <c r="M395" s="18"/>
      <c r="N395" s="18"/>
      <c r="O395" s="19"/>
      <c r="P395" s="19"/>
      <c r="Q395" s="19"/>
    </row>
    <row r="396" ht="18.75" spans="1:17">
      <c r="A396" s="14">
        <v>391</v>
      </c>
      <c r="B396" s="15" t="s">
        <v>102</v>
      </c>
      <c r="C396" s="15" t="s">
        <v>132</v>
      </c>
      <c r="D396" s="16">
        <v>7301056.216</v>
      </c>
      <c r="E396" s="16">
        <v>1655154.781</v>
      </c>
      <c r="F396" s="17">
        <f t="shared" si="6"/>
        <v>8956210.997</v>
      </c>
      <c r="G396" s="18"/>
      <c r="H396" s="18"/>
      <c r="I396" s="19"/>
      <c r="J396" s="19"/>
      <c r="K396" s="19"/>
      <c r="L396" s="19"/>
      <c r="M396" s="18"/>
      <c r="N396" s="18"/>
      <c r="O396" s="19"/>
      <c r="P396" s="19"/>
      <c r="Q396" s="19"/>
    </row>
    <row r="397" ht="18.75" spans="1:17">
      <c r="A397" s="14">
        <v>392</v>
      </c>
      <c r="B397" s="15" t="s">
        <v>102</v>
      </c>
      <c r="C397" s="15" t="s">
        <v>134</v>
      </c>
      <c r="D397" s="16">
        <v>8652963.2359</v>
      </c>
      <c r="E397" s="16">
        <v>1961633.0906</v>
      </c>
      <c r="F397" s="17">
        <f t="shared" si="6"/>
        <v>10614596.3265</v>
      </c>
      <c r="G397" s="18"/>
      <c r="H397" s="18"/>
      <c r="I397" s="19"/>
      <c r="J397" s="19"/>
      <c r="K397" s="19"/>
      <c r="L397" s="19"/>
      <c r="M397" s="18"/>
      <c r="N397" s="18"/>
      <c r="O397" s="19"/>
      <c r="P397" s="19"/>
      <c r="Q397" s="19"/>
    </row>
    <row r="398" ht="18.75" spans="1:17">
      <c r="A398" s="14">
        <v>393</v>
      </c>
      <c r="B398" s="15" t="s">
        <v>102</v>
      </c>
      <c r="C398" s="15" t="s">
        <v>136</v>
      </c>
      <c r="D398" s="16">
        <v>8720655.1743</v>
      </c>
      <c r="E398" s="16">
        <v>1976978.9025</v>
      </c>
      <c r="F398" s="17">
        <f t="shared" si="6"/>
        <v>10697634.0768</v>
      </c>
      <c r="G398" s="18"/>
      <c r="H398" s="18"/>
      <c r="I398" s="19"/>
      <c r="J398" s="19"/>
      <c r="K398" s="19"/>
      <c r="L398" s="19"/>
      <c r="M398" s="18"/>
      <c r="N398" s="18"/>
      <c r="O398" s="19"/>
      <c r="P398" s="19"/>
      <c r="Q398" s="19"/>
    </row>
    <row r="399" ht="18.75" spans="1:17">
      <c r="A399" s="14">
        <v>394</v>
      </c>
      <c r="B399" s="15" t="s">
        <v>102</v>
      </c>
      <c r="C399" s="15" t="s">
        <v>108</v>
      </c>
      <c r="D399" s="16">
        <v>15077781.6873</v>
      </c>
      <c r="E399" s="16">
        <v>3418144.1298</v>
      </c>
      <c r="F399" s="17">
        <f t="shared" si="6"/>
        <v>18495925.8171</v>
      </c>
      <c r="G399" s="18"/>
      <c r="H399" s="18"/>
      <c r="I399" s="19"/>
      <c r="J399" s="19"/>
      <c r="K399" s="19"/>
      <c r="L399" s="19"/>
      <c r="M399" s="18"/>
      <c r="N399" s="18"/>
      <c r="O399" s="19"/>
      <c r="P399" s="19"/>
      <c r="Q399" s="19"/>
    </row>
    <row r="400" ht="18.75" spans="1:17">
      <c r="A400" s="14">
        <v>395</v>
      </c>
      <c r="B400" s="15" t="s">
        <v>102</v>
      </c>
      <c r="C400" s="15" t="s">
        <v>139</v>
      </c>
      <c r="D400" s="16">
        <v>7552127.9268</v>
      </c>
      <c r="E400" s="16">
        <v>1712072.9213</v>
      </c>
      <c r="F400" s="17">
        <f t="shared" si="6"/>
        <v>9264200.8481</v>
      </c>
      <c r="G400" s="18"/>
      <c r="H400" s="18"/>
      <c r="I400" s="19"/>
      <c r="J400" s="19"/>
      <c r="K400" s="19"/>
      <c r="L400" s="19"/>
      <c r="M400" s="18"/>
      <c r="N400" s="18"/>
      <c r="O400" s="19"/>
      <c r="P400" s="19"/>
      <c r="Q400" s="19"/>
    </row>
    <row r="401" ht="18.75" spans="1:17">
      <c r="A401" s="14">
        <v>396</v>
      </c>
      <c r="B401" s="15" t="s">
        <v>102</v>
      </c>
      <c r="C401" s="15" t="s">
        <v>141</v>
      </c>
      <c r="D401" s="16">
        <v>7474122.3615</v>
      </c>
      <c r="E401" s="16">
        <v>1694389.0027</v>
      </c>
      <c r="F401" s="17">
        <f t="shared" si="6"/>
        <v>9168511.3642</v>
      </c>
      <c r="G401" s="18"/>
      <c r="H401" s="18"/>
      <c r="I401" s="19"/>
      <c r="J401" s="19"/>
      <c r="K401" s="19"/>
      <c r="L401" s="19"/>
      <c r="M401" s="18"/>
      <c r="N401" s="18"/>
      <c r="O401" s="19"/>
      <c r="P401" s="19"/>
      <c r="Q401" s="19"/>
    </row>
    <row r="402" ht="18.75" spans="1:17">
      <c r="A402" s="14">
        <v>397</v>
      </c>
      <c r="B402" s="15" t="s">
        <v>102</v>
      </c>
      <c r="C402" s="15" t="s">
        <v>143</v>
      </c>
      <c r="D402" s="16">
        <v>8946713.7635</v>
      </c>
      <c r="E402" s="16">
        <v>2028226.5499</v>
      </c>
      <c r="F402" s="17">
        <f t="shared" si="6"/>
        <v>10974940.3134</v>
      </c>
      <c r="G402" s="18"/>
      <c r="H402" s="18"/>
      <c r="I402" s="19"/>
      <c r="J402" s="19"/>
      <c r="K402" s="19"/>
      <c r="L402" s="19"/>
      <c r="M402" s="18"/>
      <c r="N402" s="18"/>
      <c r="O402" s="19"/>
      <c r="P402" s="19"/>
      <c r="Q402" s="19"/>
    </row>
    <row r="403" ht="18.75" spans="1:17">
      <c r="A403" s="14">
        <v>398</v>
      </c>
      <c r="B403" s="15" t="s">
        <v>102</v>
      </c>
      <c r="C403" s="15" t="s">
        <v>145</v>
      </c>
      <c r="D403" s="16">
        <v>7381901.192</v>
      </c>
      <c r="E403" s="16">
        <v>1673482.3961</v>
      </c>
      <c r="F403" s="17">
        <f t="shared" si="6"/>
        <v>9055383.5881</v>
      </c>
      <c r="G403" s="18"/>
      <c r="H403" s="18"/>
      <c r="I403" s="19"/>
      <c r="J403" s="19"/>
      <c r="K403" s="19"/>
      <c r="L403" s="19"/>
      <c r="M403" s="18"/>
      <c r="N403" s="18"/>
      <c r="O403" s="19"/>
      <c r="P403" s="19"/>
      <c r="Q403" s="19"/>
    </row>
    <row r="404" ht="18.75" spans="1:17">
      <c r="A404" s="14">
        <v>399</v>
      </c>
      <c r="B404" s="15" t="s">
        <v>102</v>
      </c>
      <c r="C404" s="15" t="s">
        <v>147</v>
      </c>
      <c r="D404" s="16">
        <v>9343145.4041</v>
      </c>
      <c r="E404" s="16">
        <v>2118097.8926</v>
      </c>
      <c r="F404" s="17">
        <f t="shared" si="6"/>
        <v>11461243.2967</v>
      </c>
      <c r="G404" s="18"/>
      <c r="H404" s="18"/>
      <c r="I404" s="19"/>
      <c r="J404" s="19"/>
      <c r="K404" s="19"/>
      <c r="L404" s="19"/>
      <c r="M404" s="18"/>
      <c r="N404" s="18"/>
      <c r="O404" s="19"/>
      <c r="P404" s="19"/>
      <c r="Q404" s="19"/>
    </row>
    <row r="405" ht="18.75" spans="1:17">
      <c r="A405" s="14">
        <v>400</v>
      </c>
      <c r="B405" s="15" t="s">
        <v>102</v>
      </c>
      <c r="C405" s="15" t="s">
        <v>149</v>
      </c>
      <c r="D405" s="16">
        <v>8204779.4843</v>
      </c>
      <c r="E405" s="16">
        <v>1860029.5065</v>
      </c>
      <c r="F405" s="17">
        <f t="shared" si="6"/>
        <v>10064808.9908</v>
      </c>
      <c r="G405" s="18"/>
      <c r="H405" s="18"/>
      <c r="I405" s="19"/>
      <c r="J405" s="19"/>
      <c r="K405" s="19"/>
      <c r="L405" s="19"/>
      <c r="M405" s="18"/>
      <c r="N405" s="18"/>
      <c r="O405" s="19"/>
      <c r="P405" s="19"/>
      <c r="Q405" s="19"/>
    </row>
    <row r="406" ht="18.75" spans="1:17">
      <c r="A406" s="14">
        <v>401</v>
      </c>
      <c r="B406" s="15" t="s">
        <v>102</v>
      </c>
      <c r="C406" s="15" t="s">
        <v>151</v>
      </c>
      <c r="D406" s="16">
        <v>8531769.7498</v>
      </c>
      <c r="E406" s="16">
        <v>1934158.4387</v>
      </c>
      <c r="F406" s="17">
        <f t="shared" si="6"/>
        <v>10465928.1885</v>
      </c>
      <c r="G406" s="18"/>
      <c r="H406" s="18"/>
      <c r="I406" s="19"/>
      <c r="J406" s="19"/>
      <c r="K406" s="19"/>
      <c r="L406" s="19"/>
      <c r="M406" s="18"/>
      <c r="N406" s="18"/>
      <c r="O406" s="19"/>
      <c r="P406" s="19"/>
      <c r="Q406" s="19"/>
    </row>
    <row r="407" ht="18.75" spans="1:17">
      <c r="A407" s="14">
        <v>402</v>
      </c>
      <c r="B407" s="15" t="s">
        <v>102</v>
      </c>
      <c r="C407" s="15" t="s">
        <v>153</v>
      </c>
      <c r="D407" s="16">
        <v>6716665.7809</v>
      </c>
      <c r="E407" s="16">
        <v>1522673.0422</v>
      </c>
      <c r="F407" s="17">
        <f t="shared" si="6"/>
        <v>8239338.8231</v>
      </c>
      <c r="G407" s="18"/>
      <c r="H407" s="18"/>
      <c r="I407" s="19"/>
      <c r="J407" s="19"/>
      <c r="K407" s="19"/>
      <c r="L407" s="19"/>
      <c r="M407" s="18"/>
      <c r="N407" s="18"/>
      <c r="O407" s="19"/>
      <c r="P407" s="19"/>
      <c r="Q407" s="19"/>
    </row>
    <row r="408" ht="18.75" spans="1:17">
      <c r="A408" s="14">
        <v>403</v>
      </c>
      <c r="B408" s="15" t="s">
        <v>102</v>
      </c>
      <c r="C408" s="15" t="s">
        <v>155</v>
      </c>
      <c r="D408" s="16">
        <v>7405362.5522</v>
      </c>
      <c r="E408" s="16">
        <v>1678801.1036</v>
      </c>
      <c r="F408" s="17">
        <f t="shared" si="6"/>
        <v>9084163.6558</v>
      </c>
      <c r="G408" s="18"/>
      <c r="H408" s="18"/>
      <c r="I408" s="19"/>
      <c r="J408" s="19"/>
      <c r="K408" s="19"/>
      <c r="L408" s="19"/>
      <c r="M408" s="18"/>
      <c r="N408" s="18"/>
      <c r="O408" s="19"/>
      <c r="P408" s="19"/>
      <c r="Q408" s="19"/>
    </row>
    <row r="409" ht="18.75" spans="1:17">
      <c r="A409" s="14">
        <v>404</v>
      </c>
      <c r="B409" s="15" t="s">
        <v>102</v>
      </c>
      <c r="C409" s="15" t="s">
        <v>157</v>
      </c>
      <c r="D409" s="16">
        <v>9131075.0219</v>
      </c>
      <c r="E409" s="16">
        <v>2070021.3819</v>
      </c>
      <c r="F409" s="17">
        <f t="shared" si="6"/>
        <v>11201096.4038</v>
      </c>
      <c r="G409" s="18"/>
      <c r="H409" s="18"/>
      <c r="I409" s="19"/>
      <c r="J409" s="19"/>
      <c r="K409" s="19"/>
      <c r="L409" s="19"/>
      <c r="M409" s="18"/>
      <c r="N409" s="18"/>
      <c r="O409" s="19"/>
      <c r="P409" s="19"/>
      <c r="Q409" s="19"/>
    </row>
    <row r="410" ht="18.75" spans="1:17">
      <c r="A410" s="14">
        <v>405</v>
      </c>
      <c r="B410" s="15" t="s">
        <v>102</v>
      </c>
      <c r="C410" s="15" t="s">
        <v>159</v>
      </c>
      <c r="D410" s="16">
        <v>10675794.3934</v>
      </c>
      <c r="E410" s="16">
        <v>2420210.3926</v>
      </c>
      <c r="F410" s="17">
        <f t="shared" si="6"/>
        <v>13096004.786</v>
      </c>
      <c r="G410" s="18"/>
      <c r="H410" s="18"/>
      <c r="I410" s="19"/>
      <c r="J410" s="19"/>
      <c r="K410" s="19"/>
      <c r="L410" s="19"/>
      <c r="M410" s="18"/>
      <c r="N410" s="18"/>
      <c r="O410" s="19"/>
      <c r="P410" s="19"/>
      <c r="Q410" s="19"/>
    </row>
    <row r="411" ht="18.75" spans="1:17">
      <c r="A411" s="14">
        <v>406</v>
      </c>
      <c r="B411" s="15" t="s">
        <v>102</v>
      </c>
      <c r="C411" s="15" t="s">
        <v>161</v>
      </c>
      <c r="D411" s="16">
        <v>6967044.4698</v>
      </c>
      <c r="E411" s="16">
        <v>1579434.074</v>
      </c>
      <c r="F411" s="17">
        <f t="shared" si="6"/>
        <v>8546478.5438</v>
      </c>
      <c r="G411" s="18"/>
      <c r="H411" s="18"/>
      <c r="I411" s="19"/>
      <c r="J411" s="19"/>
      <c r="K411" s="19"/>
      <c r="L411" s="19"/>
      <c r="M411" s="18"/>
      <c r="N411" s="18"/>
      <c r="O411" s="19"/>
      <c r="P411" s="19"/>
      <c r="Q411" s="19"/>
    </row>
    <row r="412" ht="18.75" spans="1:17">
      <c r="A412" s="14">
        <v>407</v>
      </c>
      <c r="B412" s="15" t="s">
        <v>102</v>
      </c>
      <c r="C412" s="15" t="s">
        <v>164</v>
      </c>
      <c r="D412" s="16">
        <v>8192274.4586</v>
      </c>
      <c r="E412" s="16">
        <v>1857194.608</v>
      </c>
      <c r="F412" s="17">
        <f t="shared" si="6"/>
        <v>10049469.0666</v>
      </c>
      <c r="G412" s="18"/>
      <c r="H412" s="18"/>
      <c r="I412" s="19"/>
      <c r="J412" s="19"/>
      <c r="K412" s="19"/>
      <c r="L412" s="19"/>
      <c r="M412" s="18"/>
      <c r="N412" s="18"/>
      <c r="O412" s="19"/>
      <c r="P412" s="19"/>
      <c r="Q412" s="19"/>
    </row>
    <row r="413" ht="18.75" spans="1:17">
      <c r="A413" s="14">
        <v>408</v>
      </c>
      <c r="B413" s="15" t="s">
        <v>103</v>
      </c>
      <c r="C413" s="15" t="s">
        <v>168</v>
      </c>
      <c r="D413" s="16">
        <v>8324549.6646</v>
      </c>
      <c r="E413" s="16">
        <v>1887181.4939</v>
      </c>
      <c r="F413" s="17">
        <f t="shared" si="6"/>
        <v>10211731.1585</v>
      </c>
      <c r="G413" s="18"/>
      <c r="H413" s="18"/>
      <c r="I413" s="19"/>
      <c r="J413" s="19"/>
      <c r="K413" s="19"/>
      <c r="L413" s="19"/>
      <c r="M413" s="18"/>
      <c r="N413" s="18"/>
      <c r="O413" s="19"/>
      <c r="P413" s="19"/>
      <c r="Q413" s="19"/>
    </row>
    <row r="414" ht="18.75" spans="1:17">
      <c r="A414" s="14">
        <v>409</v>
      </c>
      <c r="B414" s="15" t="s">
        <v>103</v>
      </c>
      <c r="C414" s="15" t="s">
        <v>170</v>
      </c>
      <c r="D414" s="16">
        <v>8577960.3883</v>
      </c>
      <c r="E414" s="16">
        <v>1944629.8902</v>
      </c>
      <c r="F414" s="17">
        <f t="shared" si="6"/>
        <v>10522590.2785</v>
      </c>
      <c r="G414" s="18"/>
      <c r="H414" s="18"/>
      <c r="I414" s="19"/>
      <c r="J414" s="19"/>
      <c r="K414" s="19"/>
      <c r="L414" s="19"/>
      <c r="M414" s="18"/>
      <c r="N414" s="18"/>
      <c r="O414" s="19"/>
      <c r="P414" s="19"/>
      <c r="Q414" s="19"/>
    </row>
    <row r="415" ht="18.75" spans="1:17">
      <c r="A415" s="14">
        <v>410</v>
      </c>
      <c r="B415" s="15" t="s">
        <v>103</v>
      </c>
      <c r="C415" s="15" t="s">
        <v>172</v>
      </c>
      <c r="D415" s="16">
        <v>9332010.5204</v>
      </c>
      <c r="E415" s="16">
        <v>2115573.6063</v>
      </c>
      <c r="F415" s="17">
        <f t="shared" si="6"/>
        <v>11447584.1267</v>
      </c>
      <c r="G415" s="18"/>
      <c r="H415" s="18"/>
      <c r="I415" s="19"/>
      <c r="J415" s="19"/>
      <c r="K415" s="19"/>
      <c r="L415" s="19"/>
      <c r="M415" s="18"/>
      <c r="N415" s="18"/>
      <c r="O415" s="19"/>
      <c r="P415" s="19"/>
      <c r="Q415" s="19"/>
    </row>
    <row r="416" ht="18.75" spans="1:17">
      <c r="A416" s="14">
        <v>411</v>
      </c>
      <c r="B416" s="15" t="s">
        <v>103</v>
      </c>
      <c r="C416" s="15" t="s">
        <v>174</v>
      </c>
      <c r="D416" s="16">
        <v>8749687.9592</v>
      </c>
      <c r="E416" s="16">
        <v>1983560.656</v>
      </c>
      <c r="F416" s="17">
        <f t="shared" si="6"/>
        <v>10733248.6152</v>
      </c>
      <c r="G416" s="18"/>
      <c r="H416" s="18"/>
      <c r="I416" s="19"/>
      <c r="J416" s="19"/>
      <c r="K416" s="19"/>
      <c r="L416" s="19"/>
      <c r="M416" s="18"/>
      <c r="N416" s="18"/>
      <c r="O416" s="19"/>
      <c r="P416" s="19"/>
      <c r="Q416" s="19"/>
    </row>
    <row r="417" ht="18.75" spans="1:17">
      <c r="A417" s="14">
        <v>412</v>
      </c>
      <c r="B417" s="15" t="s">
        <v>103</v>
      </c>
      <c r="C417" s="15" t="s">
        <v>176</v>
      </c>
      <c r="D417" s="16">
        <v>8182867.3952</v>
      </c>
      <c r="E417" s="16">
        <v>1855062.0199</v>
      </c>
      <c r="F417" s="17">
        <f t="shared" si="6"/>
        <v>10037929.4151</v>
      </c>
      <c r="G417" s="18"/>
      <c r="H417" s="18"/>
      <c r="I417" s="19"/>
      <c r="J417" s="19"/>
      <c r="K417" s="19"/>
      <c r="L417" s="19"/>
      <c r="M417" s="18"/>
      <c r="N417" s="18"/>
      <c r="O417" s="19"/>
      <c r="P417" s="19"/>
      <c r="Q417" s="19"/>
    </row>
    <row r="418" ht="18.75" spans="1:17">
      <c r="A418" s="14">
        <v>413</v>
      </c>
      <c r="B418" s="15" t="s">
        <v>103</v>
      </c>
      <c r="C418" s="15" t="s">
        <v>178</v>
      </c>
      <c r="D418" s="16">
        <v>7654129.1488</v>
      </c>
      <c r="E418" s="16">
        <v>1735196.6729</v>
      </c>
      <c r="F418" s="17">
        <f t="shared" si="6"/>
        <v>9389325.8217</v>
      </c>
      <c r="G418" s="18"/>
      <c r="H418" s="18"/>
      <c r="I418" s="19"/>
      <c r="J418" s="19"/>
      <c r="K418" s="19"/>
      <c r="L418" s="19"/>
      <c r="M418" s="18"/>
      <c r="N418" s="18"/>
      <c r="O418" s="19"/>
      <c r="P418" s="19"/>
      <c r="Q418" s="19"/>
    </row>
    <row r="419" ht="18.75" spans="1:17">
      <c r="A419" s="14">
        <v>414</v>
      </c>
      <c r="B419" s="15" t="s">
        <v>103</v>
      </c>
      <c r="C419" s="15" t="s">
        <v>180</v>
      </c>
      <c r="D419" s="16">
        <v>7679177.5346</v>
      </c>
      <c r="E419" s="16">
        <v>1740875.1603</v>
      </c>
      <c r="F419" s="17">
        <f t="shared" si="6"/>
        <v>9420052.6949</v>
      </c>
      <c r="G419" s="18"/>
      <c r="H419" s="18"/>
      <c r="I419" s="19"/>
      <c r="J419" s="19"/>
      <c r="K419" s="19"/>
      <c r="L419" s="19"/>
      <c r="M419" s="18"/>
      <c r="N419" s="18"/>
      <c r="O419" s="19"/>
      <c r="P419" s="19"/>
      <c r="Q419" s="19"/>
    </row>
    <row r="420" ht="18.75" spans="1:17">
      <c r="A420" s="14">
        <v>415</v>
      </c>
      <c r="B420" s="15" t="s">
        <v>103</v>
      </c>
      <c r="C420" s="15" t="s">
        <v>182</v>
      </c>
      <c r="D420" s="16">
        <v>8222094.2972</v>
      </c>
      <c r="E420" s="16">
        <v>1863954.7872</v>
      </c>
      <c r="F420" s="17">
        <f t="shared" si="6"/>
        <v>10086049.0844</v>
      </c>
      <c r="G420" s="18"/>
      <c r="H420" s="18"/>
      <c r="I420" s="19"/>
      <c r="J420" s="19"/>
      <c r="K420" s="19"/>
      <c r="L420" s="19"/>
      <c r="M420" s="18"/>
      <c r="N420" s="18"/>
      <c r="O420" s="19"/>
      <c r="P420" s="19"/>
      <c r="Q420" s="19"/>
    </row>
    <row r="421" ht="18.75" spans="1:17">
      <c r="A421" s="14">
        <v>416</v>
      </c>
      <c r="B421" s="15" t="s">
        <v>103</v>
      </c>
      <c r="C421" s="15" t="s">
        <v>184</v>
      </c>
      <c r="D421" s="16">
        <v>7711933.5332</v>
      </c>
      <c r="E421" s="16">
        <v>1748300.9691</v>
      </c>
      <c r="F421" s="17">
        <f t="shared" si="6"/>
        <v>9460234.5023</v>
      </c>
      <c r="G421" s="18"/>
      <c r="H421" s="18"/>
      <c r="I421" s="19"/>
      <c r="J421" s="19"/>
      <c r="K421" s="19"/>
      <c r="L421" s="19"/>
      <c r="M421" s="18"/>
      <c r="N421" s="18"/>
      <c r="O421" s="19"/>
      <c r="P421" s="19"/>
      <c r="Q421" s="19"/>
    </row>
    <row r="422" ht="18.75" spans="1:17">
      <c r="A422" s="14">
        <v>417</v>
      </c>
      <c r="B422" s="15" t="s">
        <v>103</v>
      </c>
      <c r="C422" s="15" t="s">
        <v>186</v>
      </c>
      <c r="D422" s="16">
        <v>9298228.5156</v>
      </c>
      <c r="E422" s="16">
        <v>2107915.2011</v>
      </c>
      <c r="F422" s="17">
        <f t="shared" si="6"/>
        <v>11406143.7167</v>
      </c>
      <c r="G422" s="18"/>
      <c r="H422" s="18"/>
      <c r="I422" s="19"/>
      <c r="J422" s="19"/>
      <c r="K422" s="19"/>
      <c r="L422" s="19"/>
      <c r="M422" s="18"/>
      <c r="N422" s="18"/>
      <c r="O422" s="19"/>
      <c r="P422" s="19"/>
      <c r="Q422" s="19"/>
    </row>
    <row r="423" ht="18.75" spans="1:17">
      <c r="A423" s="14">
        <v>418</v>
      </c>
      <c r="B423" s="15" t="s">
        <v>103</v>
      </c>
      <c r="C423" s="15" t="s">
        <v>188</v>
      </c>
      <c r="D423" s="16">
        <v>7673987.0558</v>
      </c>
      <c r="E423" s="16">
        <v>1739698.4749</v>
      </c>
      <c r="F423" s="17">
        <f t="shared" si="6"/>
        <v>9413685.5307</v>
      </c>
      <c r="G423" s="18"/>
      <c r="H423" s="18"/>
      <c r="I423" s="19"/>
      <c r="J423" s="19"/>
      <c r="K423" s="19"/>
      <c r="L423" s="19"/>
      <c r="M423" s="18"/>
      <c r="N423" s="18"/>
      <c r="O423" s="19"/>
      <c r="P423" s="19"/>
      <c r="Q423" s="19"/>
    </row>
    <row r="424" ht="18.75" spans="1:17">
      <c r="A424" s="14">
        <v>419</v>
      </c>
      <c r="B424" s="15" t="s">
        <v>103</v>
      </c>
      <c r="C424" s="15" t="s">
        <v>190</v>
      </c>
      <c r="D424" s="16">
        <v>8523282.0515</v>
      </c>
      <c r="E424" s="16">
        <v>1932234.2713</v>
      </c>
      <c r="F424" s="17">
        <f t="shared" si="6"/>
        <v>10455516.3228</v>
      </c>
      <c r="G424" s="18"/>
      <c r="H424" s="18"/>
      <c r="I424" s="19"/>
      <c r="J424" s="19"/>
      <c r="K424" s="19"/>
      <c r="L424" s="19"/>
      <c r="M424" s="18"/>
      <c r="N424" s="18"/>
      <c r="O424" s="19"/>
      <c r="P424" s="19"/>
      <c r="Q424" s="19"/>
    </row>
    <row r="425" ht="18.75" spans="1:17">
      <c r="A425" s="14">
        <v>420</v>
      </c>
      <c r="B425" s="15" t="s">
        <v>103</v>
      </c>
      <c r="C425" s="15" t="s">
        <v>192</v>
      </c>
      <c r="D425" s="16">
        <v>9288445.1803</v>
      </c>
      <c r="E425" s="16">
        <v>2105697.3119</v>
      </c>
      <c r="F425" s="17">
        <f t="shared" si="6"/>
        <v>11394142.4922</v>
      </c>
      <c r="G425" s="18"/>
      <c r="H425" s="18"/>
      <c r="I425" s="19"/>
      <c r="J425" s="19"/>
      <c r="K425" s="19"/>
      <c r="L425" s="19"/>
      <c r="M425" s="18"/>
      <c r="N425" s="18"/>
      <c r="O425" s="19"/>
      <c r="P425" s="19"/>
      <c r="Q425" s="19"/>
    </row>
    <row r="426" ht="18.75" spans="1:17">
      <c r="A426" s="14">
        <v>421</v>
      </c>
      <c r="B426" s="15" t="s">
        <v>103</v>
      </c>
      <c r="C426" s="15" t="s">
        <v>194</v>
      </c>
      <c r="D426" s="16">
        <v>9266726.8794</v>
      </c>
      <c r="E426" s="16">
        <v>2100773.7572</v>
      </c>
      <c r="F426" s="17">
        <f t="shared" si="6"/>
        <v>11367500.6366</v>
      </c>
      <c r="G426" s="18"/>
      <c r="H426" s="18"/>
      <c r="I426" s="19"/>
      <c r="J426" s="19"/>
      <c r="K426" s="19"/>
      <c r="L426" s="19"/>
      <c r="M426" s="18"/>
      <c r="N426" s="18"/>
      <c r="O426" s="19"/>
      <c r="P426" s="19"/>
      <c r="Q426" s="19"/>
    </row>
    <row r="427" ht="18.75" spans="1:17">
      <c r="A427" s="14">
        <v>422</v>
      </c>
      <c r="B427" s="15" t="s">
        <v>103</v>
      </c>
      <c r="C427" s="15" t="s">
        <v>196</v>
      </c>
      <c r="D427" s="16">
        <v>8092219.2156</v>
      </c>
      <c r="E427" s="16">
        <v>1834512.0113</v>
      </c>
      <c r="F427" s="17">
        <f t="shared" si="6"/>
        <v>9926731.2269</v>
      </c>
      <c r="G427" s="18"/>
      <c r="H427" s="18"/>
      <c r="I427" s="19"/>
      <c r="J427" s="19"/>
      <c r="K427" s="19"/>
      <c r="L427" s="19"/>
      <c r="M427" s="18"/>
      <c r="N427" s="18"/>
      <c r="O427" s="19"/>
      <c r="P427" s="19"/>
      <c r="Q427" s="19"/>
    </row>
    <row r="428" ht="18.75" spans="1:17">
      <c r="A428" s="14">
        <v>423</v>
      </c>
      <c r="B428" s="15" t="s">
        <v>103</v>
      </c>
      <c r="C428" s="15" t="s">
        <v>198</v>
      </c>
      <c r="D428" s="16">
        <v>9116494.3081</v>
      </c>
      <c r="E428" s="16">
        <v>2066715.9235</v>
      </c>
      <c r="F428" s="17">
        <f t="shared" si="6"/>
        <v>11183210.2316</v>
      </c>
      <c r="G428" s="18"/>
      <c r="H428" s="18"/>
      <c r="I428" s="19"/>
      <c r="J428" s="19"/>
      <c r="K428" s="19"/>
      <c r="L428" s="19"/>
      <c r="M428" s="18"/>
      <c r="N428" s="18"/>
      <c r="O428" s="19"/>
      <c r="P428" s="19"/>
      <c r="Q428" s="19"/>
    </row>
    <row r="429" ht="18.75" spans="1:17">
      <c r="A429" s="14">
        <v>424</v>
      </c>
      <c r="B429" s="15" t="s">
        <v>103</v>
      </c>
      <c r="C429" s="15" t="s">
        <v>200</v>
      </c>
      <c r="D429" s="16">
        <v>9410831.0538</v>
      </c>
      <c r="E429" s="16">
        <v>2133442.2788</v>
      </c>
      <c r="F429" s="17">
        <f t="shared" si="6"/>
        <v>11544273.3326</v>
      </c>
      <c r="G429" s="18"/>
      <c r="H429" s="18"/>
      <c r="I429" s="19"/>
      <c r="J429" s="19"/>
      <c r="K429" s="19"/>
      <c r="L429" s="19"/>
      <c r="M429" s="18"/>
      <c r="N429" s="18"/>
      <c r="O429" s="19"/>
      <c r="P429" s="19"/>
      <c r="Q429" s="19"/>
    </row>
    <row r="430" ht="18.75" spans="1:17">
      <c r="A430" s="14">
        <v>425</v>
      </c>
      <c r="B430" s="15" t="s">
        <v>103</v>
      </c>
      <c r="C430" s="15" t="s">
        <v>202</v>
      </c>
      <c r="D430" s="16">
        <v>9008752.6776</v>
      </c>
      <c r="E430" s="16">
        <v>2042290.8171</v>
      </c>
      <c r="F430" s="17">
        <f t="shared" si="6"/>
        <v>11051043.4947</v>
      </c>
      <c r="G430" s="18"/>
      <c r="H430" s="18"/>
      <c r="I430" s="19"/>
      <c r="J430" s="19"/>
      <c r="K430" s="19"/>
      <c r="L430" s="19"/>
      <c r="M430" s="18"/>
      <c r="N430" s="18"/>
      <c r="O430" s="19"/>
      <c r="P430" s="19"/>
      <c r="Q430" s="19"/>
    </row>
    <row r="431" ht="18.75" spans="1:17">
      <c r="A431" s="14">
        <v>426</v>
      </c>
      <c r="B431" s="15" t="s">
        <v>103</v>
      </c>
      <c r="C431" s="15" t="s">
        <v>204</v>
      </c>
      <c r="D431" s="16">
        <v>9879124.8488</v>
      </c>
      <c r="E431" s="16">
        <v>2239604.8245</v>
      </c>
      <c r="F431" s="17">
        <f t="shared" si="6"/>
        <v>12118729.6733</v>
      </c>
      <c r="G431" s="18"/>
      <c r="H431" s="18"/>
      <c r="I431" s="19"/>
      <c r="J431" s="19"/>
      <c r="K431" s="19"/>
      <c r="L431" s="19"/>
      <c r="M431" s="18"/>
      <c r="N431" s="18"/>
      <c r="O431" s="19"/>
      <c r="P431" s="19"/>
      <c r="Q431" s="19"/>
    </row>
    <row r="432" ht="18.75" spans="1:17">
      <c r="A432" s="14">
        <v>427</v>
      </c>
      <c r="B432" s="15" t="s">
        <v>103</v>
      </c>
      <c r="C432" s="15" t="s">
        <v>206</v>
      </c>
      <c r="D432" s="16">
        <v>7866969.3188</v>
      </c>
      <c r="E432" s="16">
        <v>1783447.695</v>
      </c>
      <c r="F432" s="17">
        <f t="shared" si="6"/>
        <v>9650417.0138</v>
      </c>
      <c r="G432" s="18"/>
      <c r="H432" s="18"/>
      <c r="I432" s="19"/>
      <c r="J432" s="19"/>
      <c r="K432" s="19"/>
      <c r="L432" s="19"/>
      <c r="M432" s="18"/>
      <c r="N432" s="18"/>
      <c r="O432" s="19"/>
      <c r="P432" s="19"/>
      <c r="Q432" s="19"/>
    </row>
    <row r="433" ht="18.75" spans="1:17">
      <c r="A433" s="14">
        <v>428</v>
      </c>
      <c r="B433" s="15" t="s">
        <v>103</v>
      </c>
      <c r="C433" s="15" t="s">
        <v>103</v>
      </c>
      <c r="D433" s="16">
        <v>10834895.8968</v>
      </c>
      <c r="E433" s="16">
        <v>2456278.8197</v>
      </c>
      <c r="F433" s="17">
        <f t="shared" si="6"/>
        <v>13291174.7165</v>
      </c>
      <c r="G433" s="18"/>
      <c r="H433" s="18"/>
      <c r="I433" s="19"/>
      <c r="J433" s="19"/>
      <c r="K433" s="19"/>
      <c r="L433" s="19"/>
      <c r="M433" s="18"/>
      <c r="N433" s="18"/>
      <c r="O433" s="19"/>
      <c r="P433" s="19"/>
      <c r="Q433" s="19"/>
    </row>
    <row r="434" ht="18.75" spans="1:17">
      <c r="A434" s="14">
        <v>429</v>
      </c>
      <c r="B434" s="15" t="s">
        <v>103</v>
      </c>
      <c r="C434" s="15" t="s">
        <v>210</v>
      </c>
      <c r="D434" s="16">
        <v>7623898.4589</v>
      </c>
      <c r="E434" s="16">
        <v>1728343.3534</v>
      </c>
      <c r="F434" s="17">
        <f t="shared" si="6"/>
        <v>9352241.8123</v>
      </c>
      <c r="G434" s="18"/>
      <c r="H434" s="18"/>
      <c r="I434" s="19"/>
      <c r="J434" s="19"/>
      <c r="K434" s="19"/>
      <c r="L434" s="19"/>
      <c r="M434" s="18"/>
      <c r="N434" s="18"/>
      <c r="O434" s="19"/>
      <c r="P434" s="19"/>
      <c r="Q434" s="19"/>
    </row>
    <row r="435" ht="18.75" spans="1:17">
      <c r="A435" s="14">
        <v>430</v>
      </c>
      <c r="B435" s="15" t="s">
        <v>103</v>
      </c>
      <c r="C435" s="15" t="s">
        <v>212</v>
      </c>
      <c r="D435" s="16">
        <v>7202563.0402</v>
      </c>
      <c r="E435" s="16">
        <v>1632826.306</v>
      </c>
      <c r="F435" s="17">
        <f t="shared" si="6"/>
        <v>8835389.3462</v>
      </c>
      <c r="G435" s="18"/>
      <c r="H435" s="18"/>
      <c r="I435" s="19"/>
      <c r="J435" s="19"/>
      <c r="K435" s="19"/>
      <c r="L435" s="19"/>
      <c r="M435" s="18"/>
      <c r="N435" s="18"/>
      <c r="O435" s="19"/>
      <c r="P435" s="19"/>
      <c r="Q435" s="19"/>
    </row>
    <row r="436" ht="18.75" spans="1:17">
      <c r="A436" s="14">
        <v>431</v>
      </c>
      <c r="B436" s="15" t="s">
        <v>103</v>
      </c>
      <c r="C436" s="15" t="s">
        <v>214</v>
      </c>
      <c r="D436" s="16">
        <v>8761809.9801</v>
      </c>
      <c r="E436" s="16">
        <v>1986308.727</v>
      </c>
      <c r="F436" s="17">
        <f t="shared" si="6"/>
        <v>10748118.7071</v>
      </c>
      <c r="G436" s="18"/>
      <c r="H436" s="18"/>
      <c r="I436" s="19"/>
      <c r="J436" s="19"/>
      <c r="K436" s="19"/>
      <c r="L436" s="19"/>
      <c r="M436" s="18"/>
      <c r="N436" s="18"/>
      <c r="O436" s="19"/>
      <c r="P436" s="19"/>
      <c r="Q436" s="19"/>
    </row>
    <row r="437" ht="18.75" spans="1:17">
      <c r="A437" s="14">
        <v>432</v>
      </c>
      <c r="B437" s="15" t="s">
        <v>103</v>
      </c>
      <c r="C437" s="15" t="s">
        <v>216</v>
      </c>
      <c r="D437" s="16">
        <v>8719053.0741</v>
      </c>
      <c r="E437" s="16">
        <v>1976615.7052</v>
      </c>
      <c r="F437" s="17">
        <f t="shared" si="6"/>
        <v>10695668.7793</v>
      </c>
      <c r="G437" s="18"/>
      <c r="H437" s="18"/>
      <c r="I437" s="19"/>
      <c r="J437" s="19"/>
      <c r="K437" s="19"/>
      <c r="L437" s="19"/>
      <c r="M437" s="18"/>
      <c r="N437" s="18"/>
      <c r="O437" s="19"/>
      <c r="P437" s="19"/>
      <c r="Q437" s="19"/>
    </row>
    <row r="438" ht="18.75" spans="1:17">
      <c r="A438" s="14">
        <v>433</v>
      </c>
      <c r="B438" s="15" t="s">
        <v>103</v>
      </c>
      <c r="C438" s="15" t="s">
        <v>218</v>
      </c>
      <c r="D438" s="16">
        <v>8270648.4277</v>
      </c>
      <c r="E438" s="16">
        <v>1874962.0441</v>
      </c>
      <c r="F438" s="17">
        <f t="shared" si="6"/>
        <v>10145610.4718</v>
      </c>
      <c r="G438" s="18"/>
      <c r="H438" s="18"/>
      <c r="I438" s="19"/>
      <c r="J438" s="19"/>
      <c r="K438" s="19"/>
      <c r="L438" s="19"/>
      <c r="M438" s="18"/>
      <c r="N438" s="18"/>
      <c r="O438" s="19"/>
      <c r="P438" s="19"/>
      <c r="Q438" s="19"/>
    </row>
    <row r="439" ht="18.75" spans="1:17">
      <c r="A439" s="14">
        <v>434</v>
      </c>
      <c r="B439" s="15" t="s">
        <v>103</v>
      </c>
      <c r="C439" s="15" t="s">
        <v>220</v>
      </c>
      <c r="D439" s="16">
        <v>8444350.8452</v>
      </c>
      <c r="E439" s="16">
        <v>1914340.5091</v>
      </c>
      <c r="F439" s="17">
        <f t="shared" si="6"/>
        <v>10358691.3543</v>
      </c>
      <c r="G439" s="18"/>
      <c r="H439" s="18"/>
      <c r="I439" s="19"/>
      <c r="J439" s="19"/>
      <c r="K439" s="19"/>
      <c r="L439" s="19"/>
      <c r="M439" s="18"/>
      <c r="N439" s="18"/>
      <c r="O439" s="19"/>
      <c r="P439" s="19"/>
      <c r="Q439" s="19"/>
    </row>
    <row r="440" ht="18.75" spans="1:17">
      <c r="A440" s="14">
        <v>435</v>
      </c>
      <c r="B440" s="15" t="s">
        <v>103</v>
      </c>
      <c r="C440" s="15" t="s">
        <v>222</v>
      </c>
      <c r="D440" s="16">
        <v>7112799.8467</v>
      </c>
      <c r="E440" s="16">
        <v>1612476.9244</v>
      </c>
      <c r="F440" s="17">
        <f t="shared" si="6"/>
        <v>8725276.7711</v>
      </c>
      <c r="G440" s="18"/>
      <c r="H440" s="18"/>
      <c r="I440" s="19"/>
      <c r="J440" s="19"/>
      <c r="K440" s="19"/>
      <c r="L440" s="19"/>
      <c r="M440" s="18"/>
      <c r="N440" s="18"/>
      <c r="O440" s="19"/>
      <c r="P440" s="19"/>
      <c r="Q440" s="19"/>
    </row>
    <row r="441" ht="18.75" spans="1:17">
      <c r="A441" s="14">
        <v>436</v>
      </c>
      <c r="B441" s="15" t="s">
        <v>103</v>
      </c>
      <c r="C441" s="15" t="s">
        <v>224</v>
      </c>
      <c r="D441" s="16">
        <v>8510915.0254</v>
      </c>
      <c r="E441" s="16">
        <v>1929430.6574</v>
      </c>
      <c r="F441" s="17">
        <f t="shared" si="6"/>
        <v>10440345.6828</v>
      </c>
      <c r="G441" s="18"/>
      <c r="H441" s="18"/>
      <c r="I441" s="19"/>
      <c r="J441" s="19"/>
      <c r="K441" s="19"/>
      <c r="L441" s="19"/>
      <c r="M441" s="18"/>
      <c r="N441" s="18"/>
      <c r="O441" s="19"/>
      <c r="P441" s="19"/>
      <c r="Q441" s="19"/>
    </row>
    <row r="442" ht="18.75" spans="1:17">
      <c r="A442" s="14">
        <v>437</v>
      </c>
      <c r="B442" s="15" t="s">
        <v>103</v>
      </c>
      <c r="C442" s="15" t="s">
        <v>226</v>
      </c>
      <c r="D442" s="16">
        <v>7677357.6177</v>
      </c>
      <c r="E442" s="16">
        <v>1740462.5838</v>
      </c>
      <c r="F442" s="17">
        <f t="shared" si="6"/>
        <v>9417820.2015</v>
      </c>
      <c r="G442" s="18"/>
      <c r="H442" s="18"/>
      <c r="I442" s="19"/>
      <c r="J442" s="19"/>
      <c r="K442" s="19"/>
      <c r="L442" s="19"/>
      <c r="M442" s="18"/>
      <c r="N442" s="18"/>
      <c r="O442" s="19"/>
      <c r="P442" s="19"/>
      <c r="Q442" s="19"/>
    </row>
    <row r="443" ht="18.75" spans="1:17">
      <c r="A443" s="14">
        <v>438</v>
      </c>
      <c r="B443" s="15" t="s">
        <v>103</v>
      </c>
      <c r="C443" s="15" t="s">
        <v>228</v>
      </c>
      <c r="D443" s="16">
        <v>7954415.4985</v>
      </c>
      <c r="E443" s="16">
        <v>1803271.8079</v>
      </c>
      <c r="F443" s="17">
        <f t="shared" si="6"/>
        <v>9757687.3064</v>
      </c>
      <c r="G443" s="18"/>
      <c r="H443" s="18"/>
      <c r="I443" s="19"/>
      <c r="J443" s="19"/>
      <c r="K443" s="19"/>
      <c r="L443" s="19"/>
      <c r="M443" s="18"/>
      <c r="N443" s="18"/>
      <c r="O443" s="19"/>
      <c r="P443" s="19"/>
      <c r="Q443" s="19"/>
    </row>
    <row r="444" ht="18.75" spans="1:17">
      <c r="A444" s="14">
        <v>439</v>
      </c>
      <c r="B444" s="15" t="s">
        <v>103</v>
      </c>
      <c r="C444" s="15" t="s">
        <v>230</v>
      </c>
      <c r="D444" s="16">
        <v>8534924.5379</v>
      </c>
      <c r="E444" s="16">
        <v>1934873.6314</v>
      </c>
      <c r="F444" s="17">
        <f t="shared" si="6"/>
        <v>10469798.1693</v>
      </c>
      <c r="G444" s="18"/>
      <c r="H444" s="18"/>
      <c r="I444" s="19"/>
      <c r="J444" s="19"/>
      <c r="K444" s="19"/>
      <c r="L444" s="19"/>
      <c r="M444" s="18"/>
      <c r="N444" s="18"/>
      <c r="O444" s="19"/>
      <c r="P444" s="19"/>
      <c r="Q444" s="19"/>
    </row>
    <row r="445" ht="18.75" spans="1:17">
      <c r="A445" s="14">
        <v>440</v>
      </c>
      <c r="B445" s="15" t="s">
        <v>103</v>
      </c>
      <c r="C445" s="15" t="s">
        <v>232</v>
      </c>
      <c r="D445" s="16">
        <v>8271949.6454</v>
      </c>
      <c r="E445" s="16">
        <v>1875257.0311</v>
      </c>
      <c r="F445" s="17">
        <f t="shared" si="6"/>
        <v>10147206.6765</v>
      </c>
      <c r="G445" s="18"/>
      <c r="H445" s="18"/>
      <c r="I445" s="19"/>
      <c r="J445" s="19"/>
      <c r="K445" s="19"/>
      <c r="L445" s="19"/>
      <c r="M445" s="18"/>
      <c r="N445" s="18"/>
      <c r="O445" s="19"/>
      <c r="P445" s="19"/>
      <c r="Q445" s="19"/>
    </row>
    <row r="446" ht="18.75" spans="1:17">
      <c r="A446" s="14">
        <v>441</v>
      </c>
      <c r="B446" s="15" t="s">
        <v>103</v>
      </c>
      <c r="C446" s="15" t="s">
        <v>234</v>
      </c>
      <c r="D446" s="16">
        <v>8107189.3473</v>
      </c>
      <c r="E446" s="16">
        <v>1837905.7511</v>
      </c>
      <c r="F446" s="17">
        <f t="shared" si="6"/>
        <v>9945095.0984</v>
      </c>
      <c r="G446" s="18"/>
      <c r="H446" s="18"/>
      <c r="I446" s="19"/>
      <c r="J446" s="19"/>
      <c r="K446" s="19"/>
      <c r="L446" s="19"/>
      <c r="M446" s="18"/>
      <c r="N446" s="18"/>
      <c r="O446" s="19"/>
      <c r="P446" s="19"/>
      <c r="Q446" s="19"/>
    </row>
    <row r="447" ht="18.75" spans="1:17">
      <c r="A447" s="14">
        <v>442</v>
      </c>
      <c r="B447" s="15" t="s">
        <v>104</v>
      </c>
      <c r="C447" s="15" t="s">
        <v>238</v>
      </c>
      <c r="D447" s="16">
        <v>6491133.3782</v>
      </c>
      <c r="E447" s="16">
        <v>1471544.6816</v>
      </c>
      <c r="F447" s="17">
        <f t="shared" si="6"/>
        <v>7962678.0598</v>
      </c>
      <c r="G447" s="18"/>
      <c r="H447" s="18"/>
      <c r="I447" s="19"/>
      <c r="J447" s="19"/>
      <c r="K447" s="19"/>
      <c r="L447" s="19"/>
      <c r="M447" s="18"/>
      <c r="N447" s="18"/>
      <c r="O447" s="19"/>
      <c r="P447" s="19"/>
      <c r="Q447" s="19"/>
    </row>
    <row r="448" ht="18.75" spans="1:17">
      <c r="A448" s="14">
        <v>443</v>
      </c>
      <c r="B448" s="15" t="s">
        <v>104</v>
      </c>
      <c r="C448" s="15" t="s">
        <v>240</v>
      </c>
      <c r="D448" s="16">
        <v>10606254.8946</v>
      </c>
      <c r="E448" s="16">
        <v>2404445.7374</v>
      </c>
      <c r="F448" s="17">
        <f t="shared" si="6"/>
        <v>13010700.632</v>
      </c>
      <c r="G448" s="18"/>
      <c r="H448" s="18"/>
      <c r="I448" s="19"/>
      <c r="J448" s="19"/>
      <c r="K448" s="19"/>
      <c r="L448" s="19"/>
      <c r="M448" s="18"/>
      <c r="N448" s="18"/>
      <c r="O448" s="19"/>
      <c r="P448" s="19"/>
      <c r="Q448" s="19"/>
    </row>
    <row r="449" ht="18.75" spans="1:17">
      <c r="A449" s="14">
        <v>444</v>
      </c>
      <c r="B449" s="15" t="s">
        <v>104</v>
      </c>
      <c r="C449" s="15" t="s">
        <v>242</v>
      </c>
      <c r="D449" s="16">
        <v>8933561.0427</v>
      </c>
      <c r="E449" s="16">
        <v>2025244.8185</v>
      </c>
      <c r="F449" s="17">
        <f t="shared" si="6"/>
        <v>10958805.8612</v>
      </c>
      <c r="G449" s="18"/>
      <c r="H449" s="18"/>
      <c r="I449" s="19"/>
      <c r="J449" s="19"/>
      <c r="K449" s="19"/>
      <c r="L449" s="19"/>
      <c r="M449" s="18"/>
      <c r="N449" s="18"/>
      <c r="O449" s="19"/>
      <c r="P449" s="19"/>
      <c r="Q449" s="19"/>
    </row>
    <row r="450" ht="18.75" spans="1:17">
      <c r="A450" s="14">
        <v>445</v>
      </c>
      <c r="B450" s="15" t="s">
        <v>104</v>
      </c>
      <c r="C450" s="15" t="s">
        <v>244</v>
      </c>
      <c r="D450" s="16">
        <v>7376159.1107</v>
      </c>
      <c r="E450" s="16">
        <v>1672180.6621</v>
      </c>
      <c r="F450" s="17">
        <f t="shared" si="6"/>
        <v>9048339.7728</v>
      </c>
      <c r="G450" s="18"/>
      <c r="H450" s="18"/>
      <c r="I450" s="19"/>
      <c r="J450" s="19"/>
      <c r="K450" s="19"/>
      <c r="L450" s="19"/>
      <c r="M450" s="18"/>
      <c r="N450" s="18"/>
      <c r="O450" s="19"/>
      <c r="P450" s="19"/>
      <c r="Q450" s="19"/>
    </row>
    <row r="451" ht="18.75" spans="1:17">
      <c r="A451" s="14">
        <v>446</v>
      </c>
      <c r="B451" s="15" t="s">
        <v>104</v>
      </c>
      <c r="C451" s="15" t="s">
        <v>246</v>
      </c>
      <c r="D451" s="16">
        <v>9823606.066</v>
      </c>
      <c r="E451" s="16">
        <v>2227018.6758</v>
      </c>
      <c r="F451" s="17">
        <f t="shared" si="6"/>
        <v>12050624.7418</v>
      </c>
      <c r="G451" s="18"/>
      <c r="H451" s="18"/>
      <c r="I451" s="19"/>
      <c r="J451" s="19"/>
      <c r="K451" s="19"/>
      <c r="L451" s="19"/>
      <c r="M451" s="18"/>
      <c r="N451" s="18"/>
      <c r="O451" s="19"/>
      <c r="P451" s="19"/>
      <c r="Q451" s="19"/>
    </row>
    <row r="452" ht="18.75" spans="1:17">
      <c r="A452" s="14">
        <v>447</v>
      </c>
      <c r="B452" s="15" t="s">
        <v>104</v>
      </c>
      <c r="C452" s="15" t="s">
        <v>248</v>
      </c>
      <c r="D452" s="16">
        <v>12018587.7672</v>
      </c>
      <c r="E452" s="16">
        <v>2724622.6319</v>
      </c>
      <c r="F452" s="17">
        <f t="shared" si="6"/>
        <v>14743210.3991</v>
      </c>
      <c r="G452" s="18"/>
      <c r="H452" s="18"/>
      <c r="I452" s="19"/>
      <c r="J452" s="19"/>
      <c r="K452" s="19"/>
      <c r="L452" s="19"/>
      <c r="M452" s="18"/>
      <c r="N452" s="18"/>
      <c r="O452" s="19"/>
      <c r="P452" s="19"/>
      <c r="Q452" s="19"/>
    </row>
    <row r="453" ht="18.75" spans="1:17">
      <c r="A453" s="14">
        <v>448</v>
      </c>
      <c r="B453" s="15" t="s">
        <v>104</v>
      </c>
      <c r="C453" s="15" t="s">
        <v>250</v>
      </c>
      <c r="D453" s="16">
        <v>8187931.2538</v>
      </c>
      <c r="E453" s="16">
        <v>1856210.0003</v>
      </c>
      <c r="F453" s="17">
        <f t="shared" si="6"/>
        <v>10044141.2541</v>
      </c>
      <c r="G453" s="18"/>
      <c r="H453" s="18"/>
      <c r="I453" s="19"/>
      <c r="J453" s="19"/>
      <c r="K453" s="19"/>
      <c r="L453" s="19"/>
      <c r="M453" s="18"/>
      <c r="N453" s="18"/>
      <c r="O453" s="19"/>
      <c r="P453" s="19"/>
      <c r="Q453" s="19"/>
    </row>
    <row r="454" ht="18.75" spans="1:17">
      <c r="A454" s="14">
        <v>449</v>
      </c>
      <c r="B454" s="15" t="s">
        <v>104</v>
      </c>
      <c r="C454" s="15" t="s">
        <v>252</v>
      </c>
      <c r="D454" s="16">
        <v>8698487.7901</v>
      </c>
      <c r="E454" s="16">
        <v>1971953.5403</v>
      </c>
      <c r="F454" s="17">
        <f t="shared" si="6"/>
        <v>10670441.3304</v>
      </c>
      <c r="G454" s="18"/>
      <c r="H454" s="18"/>
      <c r="I454" s="19"/>
      <c r="J454" s="19"/>
      <c r="K454" s="19"/>
      <c r="L454" s="19"/>
      <c r="M454" s="18"/>
      <c r="N454" s="18"/>
      <c r="O454" s="19"/>
      <c r="P454" s="19"/>
      <c r="Q454" s="19"/>
    </row>
    <row r="455" ht="37.5" spans="1:17">
      <c r="A455" s="14">
        <v>450</v>
      </c>
      <c r="B455" s="15" t="s">
        <v>104</v>
      </c>
      <c r="C455" s="15" t="s">
        <v>254</v>
      </c>
      <c r="D455" s="16">
        <v>10806252.3383</v>
      </c>
      <c r="E455" s="16">
        <v>2449785.3041</v>
      </c>
      <c r="F455" s="17">
        <f t="shared" ref="F455:F518" si="7">D455+E455</f>
        <v>13256037.6424</v>
      </c>
      <c r="G455" s="18"/>
      <c r="H455" s="18"/>
      <c r="I455" s="19"/>
      <c r="J455" s="19"/>
      <c r="K455" s="19"/>
      <c r="L455" s="19"/>
      <c r="M455" s="18"/>
      <c r="N455" s="18"/>
      <c r="O455" s="19"/>
      <c r="P455" s="19"/>
      <c r="Q455" s="19"/>
    </row>
    <row r="456" ht="18.75" spans="1:17">
      <c r="A456" s="14">
        <v>451</v>
      </c>
      <c r="B456" s="15" t="s">
        <v>104</v>
      </c>
      <c r="C456" s="15" t="s">
        <v>256</v>
      </c>
      <c r="D456" s="16">
        <v>7524473.0623</v>
      </c>
      <c r="E456" s="16">
        <v>1705803.5433</v>
      </c>
      <c r="F456" s="17">
        <f t="shared" si="7"/>
        <v>9230276.6056</v>
      </c>
      <c r="G456" s="18"/>
      <c r="H456" s="18"/>
      <c r="I456" s="19"/>
      <c r="J456" s="19"/>
      <c r="K456" s="19"/>
      <c r="L456" s="19"/>
      <c r="M456" s="18"/>
      <c r="N456" s="18"/>
      <c r="O456" s="19"/>
      <c r="P456" s="19"/>
      <c r="Q456" s="19"/>
    </row>
    <row r="457" ht="18.75" spans="1:17">
      <c r="A457" s="14">
        <v>452</v>
      </c>
      <c r="B457" s="15" t="s">
        <v>104</v>
      </c>
      <c r="C457" s="15" t="s">
        <v>258</v>
      </c>
      <c r="D457" s="16">
        <v>7947807.328</v>
      </c>
      <c r="E457" s="16">
        <v>1801773.7308</v>
      </c>
      <c r="F457" s="17">
        <f t="shared" si="7"/>
        <v>9749581.0588</v>
      </c>
      <c r="G457" s="18"/>
      <c r="H457" s="18"/>
      <c r="I457" s="19"/>
      <c r="J457" s="19"/>
      <c r="K457" s="19"/>
      <c r="L457" s="19"/>
      <c r="M457" s="18"/>
      <c r="N457" s="18"/>
      <c r="O457" s="19"/>
      <c r="P457" s="19"/>
      <c r="Q457" s="19"/>
    </row>
    <row r="458" ht="18.75" spans="1:17">
      <c r="A458" s="14">
        <v>453</v>
      </c>
      <c r="B458" s="15" t="s">
        <v>104</v>
      </c>
      <c r="C458" s="15" t="s">
        <v>260</v>
      </c>
      <c r="D458" s="16">
        <v>8768159.0452</v>
      </c>
      <c r="E458" s="16">
        <v>1987748.0647</v>
      </c>
      <c r="F458" s="17">
        <f t="shared" si="7"/>
        <v>10755907.1099</v>
      </c>
      <c r="G458" s="18"/>
      <c r="H458" s="18"/>
      <c r="I458" s="19"/>
      <c r="J458" s="19"/>
      <c r="K458" s="19"/>
      <c r="L458" s="19"/>
      <c r="M458" s="18"/>
      <c r="N458" s="18"/>
      <c r="O458" s="19"/>
      <c r="P458" s="19"/>
      <c r="Q458" s="19"/>
    </row>
    <row r="459" ht="18.75" spans="1:17">
      <c r="A459" s="14">
        <v>454</v>
      </c>
      <c r="B459" s="15" t="s">
        <v>104</v>
      </c>
      <c r="C459" s="15" t="s">
        <v>262</v>
      </c>
      <c r="D459" s="16">
        <v>7297023.5709</v>
      </c>
      <c r="E459" s="16">
        <v>1654240.5774</v>
      </c>
      <c r="F459" s="17">
        <f t="shared" si="7"/>
        <v>8951264.1483</v>
      </c>
      <c r="G459" s="18"/>
      <c r="H459" s="18"/>
      <c r="I459" s="19"/>
      <c r="J459" s="19"/>
      <c r="K459" s="19"/>
      <c r="L459" s="19"/>
      <c r="M459" s="18"/>
      <c r="N459" s="18"/>
      <c r="O459" s="19"/>
      <c r="P459" s="19"/>
      <c r="Q459" s="19"/>
    </row>
    <row r="460" ht="18.75" spans="1:17">
      <c r="A460" s="14">
        <v>455</v>
      </c>
      <c r="B460" s="15" t="s">
        <v>104</v>
      </c>
      <c r="C460" s="15" t="s">
        <v>264</v>
      </c>
      <c r="D460" s="16">
        <v>8373811.4301</v>
      </c>
      <c r="E460" s="16">
        <v>1898349.1722</v>
      </c>
      <c r="F460" s="17">
        <f t="shared" si="7"/>
        <v>10272160.6023</v>
      </c>
      <c r="G460" s="18"/>
      <c r="H460" s="18"/>
      <c r="I460" s="19"/>
      <c r="J460" s="19"/>
      <c r="K460" s="19"/>
      <c r="L460" s="19"/>
      <c r="M460" s="18"/>
      <c r="N460" s="18"/>
      <c r="O460" s="19"/>
      <c r="P460" s="19"/>
      <c r="Q460" s="19"/>
    </row>
    <row r="461" ht="18.75" spans="1:17">
      <c r="A461" s="14">
        <v>456</v>
      </c>
      <c r="B461" s="15" t="s">
        <v>104</v>
      </c>
      <c r="C461" s="15" t="s">
        <v>266</v>
      </c>
      <c r="D461" s="16">
        <v>9687706.9259</v>
      </c>
      <c r="E461" s="16">
        <v>2196210.2414</v>
      </c>
      <c r="F461" s="17">
        <f t="shared" si="7"/>
        <v>11883917.1673</v>
      </c>
      <c r="G461" s="18"/>
      <c r="H461" s="18"/>
      <c r="I461" s="19"/>
      <c r="J461" s="19"/>
      <c r="K461" s="19"/>
      <c r="L461" s="19"/>
      <c r="M461" s="18"/>
      <c r="N461" s="18"/>
      <c r="O461" s="19"/>
      <c r="P461" s="19"/>
      <c r="Q461" s="19"/>
    </row>
    <row r="462" ht="18.75" spans="1:17">
      <c r="A462" s="14">
        <v>457</v>
      </c>
      <c r="B462" s="15" t="s">
        <v>104</v>
      </c>
      <c r="C462" s="15" t="s">
        <v>268</v>
      </c>
      <c r="D462" s="16">
        <v>7761730.6305</v>
      </c>
      <c r="E462" s="16">
        <v>1759590.0075</v>
      </c>
      <c r="F462" s="17">
        <f t="shared" si="7"/>
        <v>9521320.638</v>
      </c>
      <c r="G462" s="18"/>
      <c r="H462" s="18"/>
      <c r="I462" s="19"/>
      <c r="J462" s="19"/>
      <c r="K462" s="19"/>
      <c r="L462" s="19"/>
      <c r="M462" s="18"/>
      <c r="N462" s="18"/>
      <c r="O462" s="19"/>
      <c r="P462" s="19"/>
      <c r="Q462" s="19"/>
    </row>
    <row r="463" ht="18.75" spans="1:17">
      <c r="A463" s="14">
        <v>458</v>
      </c>
      <c r="B463" s="15" t="s">
        <v>104</v>
      </c>
      <c r="C463" s="15" t="s">
        <v>270</v>
      </c>
      <c r="D463" s="16">
        <v>7648943.4915</v>
      </c>
      <c r="E463" s="16">
        <v>1734021.0806</v>
      </c>
      <c r="F463" s="17">
        <f t="shared" si="7"/>
        <v>9382964.5721</v>
      </c>
      <c r="G463" s="18"/>
      <c r="H463" s="18"/>
      <c r="I463" s="19"/>
      <c r="J463" s="19"/>
      <c r="K463" s="19"/>
      <c r="L463" s="19"/>
      <c r="M463" s="18"/>
      <c r="N463" s="18"/>
      <c r="O463" s="19"/>
      <c r="P463" s="19"/>
      <c r="Q463" s="19"/>
    </row>
    <row r="464" ht="18.75" spans="1:17">
      <c r="A464" s="14">
        <v>459</v>
      </c>
      <c r="B464" s="15" t="s">
        <v>104</v>
      </c>
      <c r="C464" s="15" t="s">
        <v>273</v>
      </c>
      <c r="D464" s="16">
        <v>7937685.7335</v>
      </c>
      <c r="E464" s="16">
        <v>1799479.1579</v>
      </c>
      <c r="F464" s="17">
        <f t="shared" si="7"/>
        <v>9737164.8914</v>
      </c>
      <c r="G464" s="18"/>
      <c r="H464" s="18"/>
      <c r="I464" s="19"/>
      <c r="J464" s="19"/>
      <c r="K464" s="19"/>
      <c r="L464" s="19"/>
      <c r="M464" s="18"/>
      <c r="N464" s="18"/>
      <c r="O464" s="19"/>
      <c r="P464" s="19"/>
      <c r="Q464" s="19"/>
    </row>
    <row r="465" ht="18.75" spans="1:17">
      <c r="A465" s="14">
        <v>460</v>
      </c>
      <c r="B465" s="15" t="s">
        <v>104</v>
      </c>
      <c r="C465" s="15" t="s">
        <v>275</v>
      </c>
      <c r="D465" s="16">
        <v>9603537.8431</v>
      </c>
      <c r="E465" s="16">
        <v>2177129.0488</v>
      </c>
      <c r="F465" s="17">
        <f t="shared" si="7"/>
        <v>11780666.8919</v>
      </c>
      <c r="G465" s="18"/>
      <c r="H465" s="18"/>
      <c r="I465" s="19"/>
      <c r="J465" s="19"/>
      <c r="K465" s="19"/>
      <c r="L465" s="19"/>
      <c r="M465" s="18"/>
      <c r="N465" s="18"/>
      <c r="O465" s="19"/>
      <c r="P465" s="19"/>
      <c r="Q465" s="19"/>
    </row>
    <row r="466" ht="18.75" spans="1:17">
      <c r="A466" s="14">
        <v>461</v>
      </c>
      <c r="B466" s="15" t="s">
        <v>104</v>
      </c>
      <c r="C466" s="15" t="s">
        <v>277</v>
      </c>
      <c r="D466" s="16">
        <v>7379654.8998</v>
      </c>
      <c r="E466" s="16">
        <v>1672973.16</v>
      </c>
      <c r="F466" s="17">
        <f t="shared" si="7"/>
        <v>9052628.0598</v>
      </c>
      <c r="G466" s="18"/>
      <c r="H466" s="18"/>
      <c r="I466" s="19"/>
      <c r="J466" s="19"/>
      <c r="K466" s="19"/>
      <c r="L466" s="19"/>
      <c r="M466" s="18"/>
      <c r="N466" s="18"/>
      <c r="O466" s="19"/>
      <c r="P466" s="19"/>
      <c r="Q466" s="19"/>
    </row>
    <row r="467" ht="18.75" spans="1:17">
      <c r="A467" s="14">
        <v>462</v>
      </c>
      <c r="B467" s="15" t="s">
        <v>104</v>
      </c>
      <c r="C467" s="15" t="s">
        <v>279</v>
      </c>
      <c r="D467" s="16">
        <v>8814613.0576</v>
      </c>
      <c r="E467" s="16">
        <v>1998279.2233</v>
      </c>
      <c r="F467" s="17">
        <f t="shared" si="7"/>
        <v>10812892.2809</v>
      </c>
      <c r="G467" s="18"/>
      <c r="H467" s="18"/>
      <c r="I467" s="19"/>
      <c r="J467" s="19"/>
      <c r="K467" s="19"/>
      <c r="L467" s="19"/>
      <c r="M467" s="18"/>
      <c r="N467" s="18"/>
      <c r="O467" s="19"/>
      <c r="P467" s="19"/>
      <c r="Q467" s="19"/>
    </row>
    <row r="468" ht="18.75" spans="1:17">
      <c r="A468" s="14">
        <v>463</v>
      </c>
      <c r="B468" s="15" t="s">
        <v>105</v>
      </c>
      <c r="C468" s="15" t="s">
        <v>283</v>
      </c>
      <c r="D468" s="16">
        <v>9415272.1272</v>
      </c>
      <c r="E468" s="16">
        <v>2134449.0734</v>
      </c>
      <c r="F468" s="17">
        <f t="shared" si="7"/>
        <v>11549721.2006</v>
      </c>
      <c r="G468" s="18"/>
      <c r="H468" s="18"/>
      <c r="I468" s="19"/>
      <c r="J468" s="19"/>
      <c r="K468" s="19"/>
      <c r="L468" s="19"/>
      <c r="M468" s="18"/>
      <c r="N468" s="18"/>
      <c r="O468" s="19"/>
      <c r="P468" s="19"/>
      <c r="Q468" s="19"/>
    </row>
    <row r="469" ht="18.75" spans="1:17">
      <c r="A469" s="14">
        <v>464</v>
      </c>
      <c r="B469" s="15" t="s">
        <v>105</v>
      </c>
      <c r="C469" s="15" t="s">
        <v>285</v>
      </c>
      <c r="D469" s="16">
        <v>8325225.2612</v>
      </c>
      <c r="E469" s="16">
        <v>1887334.6521</v>
      </c>
      <c r="F469" s="17">
        <f t="shared" si="7"/>
        <v>10212559.9133</v>
      </c>
      <c r="G469" s="18"/>
      <c r="H469" s="18"/>
      <c r="I469" s="19"/>
      <c r="J469" s="19"/>
      <c r="K469" s="19"/>
      <c r="L469" s="19"/>
      <c r="M469" s="18"/>
      <c r="N469" s="18"/>
      <c r="O469" s="19"/>
      <c r="P469" s="19"/>
      <c r="Q469" s="19"/>
    </row>
    <row r="470" ht="18.75" spans="1:17">
      <c r="A470" s="14">
        <v>465</v>
      </c>
      <c r="B470" s="15" t="s">
        <v>105</v>
      </c>
      <c r="C470" s="15" t="s">
        <v>287</v>
      </c>
      <c r="D470" s="16">
        <v>10506837.736</v>
      </c>
      <c r="E470" s="16">
        <v>2381907.7948</v>
      </c>
      <c r="F470" s="17">
        <f t="shared" si="7"/>
        <v>12888745.5308</v>
      </c>
      <c r="G470" s="18"/>
      <c r="H470" s="18"/>
      <c r="I470" s="19"/>
      <c r="J470" s="19"/>
      <c r="K470" s="19"/>
      <c r="L470" s="19"/>
      <c r="M470" s="18"/>
      <c r="N470" s="18"/>
      <c r="O470" s="19"/>
      <c r="P470" s="19"/>
      <c r="Q470" s="19"/>
    </row>
    <row r="471" ht="18.75" spans="1:17">
      <c r="A471" s="14">
        <v>466</v>
      </c>
      <c r="B471" s="15" t="s">
        <v>105</v>
      </c>
      <c r="C471" s="15" t="s">
        <v>289</v>
      </c>
      <c r="D471" s="16">
        <v>8319206.5113</v>
      </c>
      <c r="E471" s="16">
        <v>1885970.1971</v>
      </c>
      <c r="F471" s="17">
        <f t="shared" si="7"/>
        <v>10205176.7084</v>
      </c>
      <c r="G471" s="18"/>
      <c r="H471" s="18"/>
      <c r="I471" s="19"/>
      <c r="J471" s="19"/>
      <c r="K471" s="19"/>
      <c r="L471" s="19"/>
      <c r="M471" s="18"/>
      <c r="N471" s="18"/>
      <c r="O471" s="19"/>
      <c r="P471" s="19"/>
      <c r="Q471" s="19"/>
    </row>
    <row r="472" ht="18.75" spans="1:17">
      <c r="A472" s="14">
        <v>467</v>
      </c>
      <c r="B472" s="15" t="s">
        <v>105</v>
      </c>
      <c r="C472" s="15" t="s">
        <v>291</v>
      </c>
      <c r="D472" s="16">
        <v>11374939.3156</v>
      </c>
      <c r="E472" s="16">
        <v>2578707.0575</v>
      </c>
      <c r="F472" s="17">
        <f t="shared" si="7"/>
        <v>13953646.3731</v>
      </c>
      <c r="G472" s="18"/>
      <c r="H472" s="18"/>
      <c r="I472" s="19"/>
      <c r="J472" s="19"/>
      <c r="K472" s="19"/>
      <c r="L472" s="19"/>
      <c r="M472" s="18"/>
      <c r="N472" s="18"/>
      <c r="O472" s="19"/>
      <c r="P472" s="19"/>
      <c r="Q472" s="19"/>
    </row>
    <row r="473" ht="18.75" spans="1:17">
      <c r="A473" s="14">
        <v>468</v>
      </c>
      <c r="B473" s="15" t="s">
        <v>105</v>
      </c>
      <c r="C473" s="15" t="s">
        <v>293</v>
      </c>
      <c r="D473" s="16">
        <v>8844098.5664</v>
      </c>
      <c r="E473" s="16">
        <v>2004963.6097</v>
      </c>
      <c r="F473" s="17">
        <f t="shared" si="7"/>
        <v>10849062.1761</v>
      </c>
      <c r="G473" s="18"/>
      <c r="H473" s="18"/>
      <c r="I473" s="19"/>
      <c r="J473" s="19"/>
      <c r="K473" s="19"/>
      <c r="L473" s="19"/>
      <c r="M473" s="18"/>
      <c r="N473" s="18"/>
      <c r="O473" s="19"/>
      <c r="P473" s="19"/>
      <c r="Q473" s="19"/>
    </row>
    <row r="474" ht="18.75" spans="1:17">
      <c r="A474" s="14">
        <v>469</v>
      </c>
      <c r="B474" s="15" t="s">
        <v>105</v>
      </c>
      <c r="C474" s="15" t="s">
        <v>295</v>
      </c>
      <c r="D474" s="16">
        <v>7421001.8919</v>
      </c>
      <c r="E474" s="16">
        <v>1682346.5534</v>
      </c>
      <c r="F474" s="17">
        <f t="shared" si="7"/>
        <v>9103348.4453</v>
      </c>
      <c r="G474" s="18"/>
      <c r="H474" s="18"/>
      <c r="I474" s="19"/>
      <c r="J474" s="19"/>
      <c r="K474" s="19"/>
      <c r="L474" s="19"/>
      <c r="M474" s="18"/>
      <c r="N474" s="18"/>
      <c r="O474" s="19"/>
      <c r="P474" s="19"/>
      <c r="Q474" s="19"/>
    </row>
    <row r="475" ht="18.75" spans="1:17">
      <c r="A475" s="14">
        <v>470</v>
      </c>
      <c r="B475" s="15" t="s">
        <v>105</v>
      </c>
      <c r="C475" s="15" t="s">
        <v>297</v>
      </c>
      <c r="D475" s="16">
        <v>8695942.2333</v>
      </c>
      <c r="E475" s="16">
        <v>1971376.4607</v>
      </c>
      <c r="F475" s="17">
        <f t="shared" si="7"/>
        <v>10667318.694</v>
      </c>
      <c r="G475" s="18"/>
      <c r="H475" s="18"/>
      <c r="I475" s="19"/>
      <c r="J475" s="19"/>
      <c r="K475" s="19"/>
      <c r="L475" s="19"/>
      <c r="M475" s="18"/>
      <c r="N475" s="18"/>
      <c r="O475" s="19"/>
      <c r="P475" s="19"/>
      <c r="Q475" s="19"/>
    </row>
    <row r="476" ht="18.75" spans="1:17">
      <c r="A476" s="14">
        <v>471</v>
      </c>
      <c r="B476" s="15" t="s">
        <v>105</v>
      </c>
      <c r="C476" s="15" t="s">
        <v>299</v>
      </c>
      <c r="D476" s="16">
        <v>8528144.3139</v>
      </c>
      <c r="E476" s="16">
        <v>1933336.5497</v>
      </c>
      <c r="F476" s="17">
        <f t="shared" si="7"/>
        <v>10461480.8636</v>
      </c>
      <c r="G476" s="18"/>
      <c r="H476" s="18"/>
      <c r="I476" s="19"/>
      <c r="J476" s="19"/>
      <c r="K476" s="19"/>
      <c r="L476" s="19"/>
      <c r="M476" s="18"/>
      <c r="N476" s="18"/>
      <c r="O476" s="19"/>
      <c r="P476" s="19"/>
      <c r="Q476" s="19"/>
    </row>
    <row r="477" ht="18.75" spans="1:17">
      <c r="A477" s="14">
        <v>472</v>
      </c>
      <c r="B477" s="15" t="s">
        <v>105</v>
      </c>
      <c r="C477" s="15" t="s">
        <v>301</v>
      </c>
      <c r="D477" s="16">
        <v>9016183.3827</v>
      </c>
      <c r="E477" s="16">
        <v>2043975.3633</v>
      </c>
      <c r="F477" s="17">
        <f t="shared" si="7"/>
        <v>11060158.746</v>
      </c>
      <c r="G477" s="18"/>
      <c r="H477" s="18"/>
      <c r="I477" s="19"/>
      <c r="J477" s="19"/>
      <c r="K477" s="19"/>
      <c r="L477" s="19"/>
      <c r="M477" s="18"/>
      <c r="N477" s="18"/>
      <c r="O477" s="19"/>
      <c r="P477" s="19"/>
      <c r="Q477" s="19"/>
    </row>
    <row r="478" ht="18.75" spans="1:17">
      <c r="A478" s="14">
        <v>473</v>
      </c>
      <c r="B478" s="15" t="s">
        <v>105</v>
      </c>
      <c r="C478" s="15" t="s">
        <v>105</v>
      </c>
      <c r="D478" s="16">
        <v>7936843.6523</v>
      </c>
      <c r="E478" s="16">
        <v>1799288.2575</v>
      </c>
      <c r="F478" s="17">
        <f t="shared" si="7"/>
        <v>9736131.9098</v>
      </c>
      <c r="G478" s="18"/>
      <c r="H478" s="18"/>
      <c r="I478" s="19"/>
      <c r="J478" s="19"/>
      <c r="K478" s="19"/>
      <c r="L478" s="19"/>
      <c r="M478" s="18"/>
      <c r="N478" s="18"/>
      <c r="O478" s="19"/>
      <c r="P478" s="19"/>
      <c r="Q478" s="19"/>
    </row>
    <row r="479" ht="18.75" spans="1:17">
      <c r="A479" s="14">
        <v>474</v>
      </c>
      <c r="B479" s="15" t="s">
        <v>105</v>
      </c>
      <c r="C479" s="15" t="s">
        <v>304</v>
      </c>
      <c r="D479" s="16">
        <v>10133026.0718</v>
      </c>
      <c r="E479" s="16">
        <v>2297164.4173</v>
      </c>
      <c r="F479" s="17">
        <f t="shared" si="7"/>
        <v>12430190.4891</v>
      </c>
      <c r="G479" s="18"/>
      <c r="H479" s="18"/>
      <c r="I479" s="19"/>
      <c r="J479" s="19"/>
      <c r="K479" s="19"/>
      <c r="L479" s="19"/>
      <c r="M479" s="18"/>
      <c r="N479" s="18"/>
      <c r="O479" s="19"/>
      <c r="P479" s="19"/>
      <c r="Q479" s="19"/>
    </row>
    <row r="480" ht="18.75" spans="1:17">
      <c r="A480" s="14">
        <v>475</v>
      </c>
      <c r="B480" s="15" t="s">
        <v>105</v>
      </c>
      <c r="C480" s="15" t="s">
        <v>306</v>
      </c>
      <c r="D480" s="16">
        <v>6688401.9618</v>
      </c>
      <c r="E480" s="16">
        <v>1516265.6137</v>
      </c>
      <c r="F480" s="17">
        <f t="shared" si="7"/>
        <v>8204667.5755</v>
      </c>
      <c r="G480" s="18"/>
      <c r="H480" s="18"/>
      <c r="I480" s="19"/>
      <c r="J480" s="19"/>
      <c r="K480" s="19"/>
      <c r="L480" s="19"/>
      <c r="M480" s="18"/>
      <c r="N480" s="18"/>
      <c r="O480" s="19"/>
      <c r="P480" s="19"/>
      <c r="Q480" s="19"/>
    </row>
    <row r="481" ht="18.75" spans="1:17">
      <c r="A481" s="14">
        <v>476</v>
      </c>
      <c r="B481" s="15" t="s">
        <v>105</v>
      </c>
      <c r="C481" s="15" t="s">
        <v>308</v>
      </c>
      <c r="D481" s="16">
        <v>9723932.1839</v>
      </c>
      <c r="E481" s="16">
        <v>2204422.5339</v>
      </c>
      <c r="F481" s="17">
        <f t="shared" si="7"/>
        <v>11928354.7178</v>
      </c>
      <c r="G481" s="18"/>
      <c r="H481" s="18"/>
      <c r="I481" s="19"/>
      <c r="J481" s="19"/>
      <c r="K481" s="19"/>
      <c r="L481" s="19"/>
      <c r="M481" s="18"/>
      <c r="N481" s="18"/>
      <c r="O481" s="19"/>
      <c r="P481" s="19"/>
      <c r="Q481" s="19"/>
    </row>
    <row r="482" ht="37.5" spans="1:17">
      <c r="A482" s="14">
        <v>477</v>
      </c>
      <c r="B482" s="15" t="s">
        <v>105</v>
      </c>
      <c r="C482" s="15" t="s">
        <v>310</v>
      </c>
      <c r="D482" s="16">
        <v>6493256.5559</v>
      </c>
      <c r="E482" s="16">
        <v>1472026.0075</v>
      </c>
      <c r="F482" s="17">
        <f t="shared" si="7"/>
        <v>7965282.5634</v>
      </c>
      <c r="G482" s="18"/>
      <c r="H482" s="18"/>
      <c r="I482" s="19"/>
      <c r="J482" s="19"/>
      <c r="K482" s="19"/>
      <c r="L482" s="19"/>
      <c r="M482" s="18"/>
      <c r="N482" s="18"/>
      <c r="O482" s="19"/>
      <c r="P482" s="19"/>
      <c r="Q482" s="19"/>
    </row>
    <row r="483" ht="18.75" spans="1:17">
      <c r="A483" s="14">
        <v>478</v>
      </c>
      <c r="B483" s="15" t="s">
        <v>105</v>
      </c>
      <c r="C483" s="15" t="s">
        <v>312</v>
      </c>
      <c r="D483" s="16">
        <v>9413742.1777</v>
      </c>
      <c r="E483" s="16">
        <v>2134102.2328</v>
      </c>
      <c r="F483" s="17">
        <f t="shared" si="7"/>
        <v>11547844.4105</v>
      </c>
      <c r="G483" s="18"/>
      <c r="H483" s="18"/>
      <c r="I483" s="19"/>
      <c r="J483" s="19"/>
      <c r="K483" s="19"/>
      <c r="L483" s="19"/>
      <c r="M483" s="18"/>
      <c r="N483" s="18"/>
      <c r="O483" s="19"/>
      <c r="P483" s="19"/>
      <c r="Q483" s="19"/>
    </row>
    <row r="484" ht="18.75" spans="1:17">
      <c r="A484" s="14">
        <v>479</v>
      </c>
      <c r="B484" s="15" t="s">
        <v>105</v>
      </c>
      <c r="C484" s="15" t="s">
        <v>314</v>
      </c>
      <c r="D484" s="16">
        <v>11773409.7561</v>
      </c>
      <c r="E484" s="16">
        <v>2669040.5976</v>
      </c>
      <c r="F484" s="17">
        <f t="shared" si="7"/>
        <v>14442450.3537</v>
      </c>
      <c r="G484" s="18"/>
      <c r="H484" s="18"/>
      <c r="I484" s="19"/>
      <c r="J484" s="19"/>
      <c r="K484" s="19"/>
      <c r="L484" s="19"/>
      <c r="M484" s="18"/>
      <c r="N484" s="18"/>
      <c r="O484" s="19"/>
      <c r="P484" s="19"/>
      <c r="Q484" s="19"/>
    </row>
    <row r="485" ht="18.75" spans="1:17">
      <c r="A485" s="14">
        <v>480</v>
      </c>
      <c r="B485" s="15" t="s">
        <v>105</v>
      </c>
      <c r="C485" s="15" t="s">
        <v>317</v>
      </c>
      <c r="D485" s="16">
        <v>8893357.1517</v>
      </c>
      <c r="E485" s="16">
        <v>2016130.567</v>
      </c>
      <c r="F485" s="17">
        <f t="shared" si="7"/>
        <v>10909487.7187</v>
      </c>
      <c r="G485" s="18"/>
      <c r="H485" s="18"/>
      <c r="I485" s="19"/>
      <c r="J485" s="19"/>
      <c r="K485" s="19"/>
      <c r="L485" s="19"/>
      <c r="M485" s="18"/>
      <c r="N485" s="18"/>
      <c r="O485" s="19"/>
      <c r="P485" s="19"/>
      <c r="Q485" s="19"/>
    </row>
    <row r="486" ht="18.75" spans="1:17">
      <c r="A486" s="14">
        <v>481</v>
      </c>
      <c r="B486" s="15" t="s">
        <v>105</v>
      </c>
      <c r="C486" s="15" t="s">
        <v>318</v>
      </c>
      <c r="D486" s="16">
        <v>8420639.1475</v>
      </c>
      <c r="E486" s="16">
        <v>1908965.0499</v>
      </c>
      <c r="F486" s="17">
        <f t="shared" si="7"/>
        <v>10329604.1974</v>
      </c>
      <c r="G486" s="18"/>
      <c r="H486" s="18"/>
      <c r="I486" s="19"/>
      <c r="J486" s="19"/>
      <c r="K486" s="19"/>
      <c r="L486" s="19"/>
      <c r="M486" s="18"/>
      <c r="N486" s="18"/>
      <c r="O486" s="19"/>
      <c r="P486" s="19"/>
      <c r="Q486" s="19"/>
    </row>
    <row r="487" ht="18.75" spans="1:17">
      <c r="A487" s="14">
        <v>482</v>
      </c>
      <c r="B487" s="15" t="s">
        <v>105</v>
      </c>
      <c r="C487" s="15" t="s">
        <v>320</v>
      </c>
      <c r="D487" s="16">
        <v>9028961.0033</v>
      </c>
      <c r="E487" s="16">
        <v>2046872.0593</v>
      </c>
      <c r="F487" s="17">
        <f t="shared" si="7"/>
        <v>11075833.0626</v>
      </c>
      <c r="G487" s="18"/>
      <c r="H487" s="18"/>
      <c r="I487" s="19"/>
      <c r="J487" s="19"/>
      <c r="K487" s="19"/>
      <c r="L487" s="19"/>
      <c r="M487" s="18"/>
      <c r="N487" s="18"/>
      <c r="O487" s="19"/>
      <c r="P487" s="19"/>
      <c r="Q487" s="19"/>
    </row>
    <row r="488" ht="18.75" spans="1:17">
      <c r="A488" s="14">
        <v>483</v>
      </c>
      <c r="B488" s="15" t="s">
        <v>105</v>
      </c>
      <c r="C488" s="15" t="s">
        <v>322</v>
      </c>
      <c r="D488" s="16">
        <v>8834526.5124</v>
      </c>
      <c r="E488" s="16">
        <v>2002793.6181</v>
      </c>
      <c r="F488" s="17">
        <f t="shared" si="7"/>
        <v>10837320.1305</v>
      </c>
      <c r="G488" s="18"/>
      <c r="H488" s="18"/>
      <c r="I488" s="19"/>
      <c r="J488" s="19"/>
      <c r="K488" s="19"/>
      <c r="L488" s="19"/>
      <c r="M488" s="18"/>
      <c r="N488" s="18"/>
      <c r="O488" s="19"/>
      <c r="P488" s="19"/>
      <c r="Q488" s="19"/>
    </row>
    <row r="489" ht="18.75" spans="1:17">
      <c r="A489" s="14">
        <v>484</v>
      </c>
      <c r="B489" s="15" t="s">
        <v>106</v>
      </c>
      <c r="C489" s="15" t="s">
        <v>326</v>
      </c>
      <c r="D489" s="16">
        <v>7629960.956</v>
      </c>
      <c r="E489" s="16">
        <v>1729717.7259</v>
      </c>
      <c r="F489" s="17">
        <f t="shared" si="7"/>
        <v>9359678.6819</v>
      </c>
      <c r="G489" s="18"/>
      <c r="H489" s="18"/>
      <c r="I489" s="19"/>
      <c r="J489" s="19"/>
      <c r="K489" s="19"/>
      <c r="L489" s="19"/>
      <c r="M489" s="18"/>
      <c r="N489" s="18"/>
      <c r="O489" s="19"/>
      <c r="P489" s="19"/>
      <c r="Q489" s="19"/>
    </row>
    <row r="490" ht="18.75" spans="1:17">
      <c r="A490" s="14">
        <v>485</v>
      </c>
      <c r="B490" s="15" t="s">
        <v>106</v>
      </c>
      <c r="C490" s="15" t="s">
        <v>328</v>
      </c>
      <c r="D490" s="16">
        <v>12547028.4722</v>
      </c>
      <c r="E490" s="16">
        <v>2844420.526</v>
      </c>
      <c r="F490" s="17">
        <f t="shared" si="7"/>
        <v>15391448.9982</v>
      </c>
      <c r="G490" s="18"/>
      <c r="H490" s="18"/>
      <c r="I490" s="19"/>
      <c r="J490" s="19"/>
      <c r="K490" s="19"/>
      <c r="L490" s="19"/>
      <c r="M490" s="18"/>
      <c r="N490" s="18"/>
      <c r="O490" s="19"/>
      <c r="P490" s="19"/>
      <c r="Q490" s="19"/>
    </row>
    <row r="491" ht="18.75" spans="1:17">
      <c r="A491" s="14">
        <v>486</v>
      </c>
      <c r="B491" s="15" t="s">
        <v>106</v>
      </c>
      <c r="C491" s="15" t="s">
        <v>330</v>
      </c>
      <c r="D491" s="16">
        <v>9616509.7362</v>
      </c>
      <c r="E491" s="16">
        <v>2180069.7865</v>
      </c>
      <c r="F491" s="17">
        <f t="shared" si="7"/>
        <v>11796579.5227</v>
      </c>
      <c r="G491" s="18"/>
      <c r="H491" s="18"/>
      <c r="I491" s="19"/>
      <c r="J491" s="19"/>
      <c r="K491" s="19"/>
      <c r="L491" s="19"/>
      <c r="M491" s="18"/>
      <c r="N491" s="18"/>
      <c r="O491" s="19"/>
      <c r="P491" s="19"/>
      <c r="Q491" s="19"/>
    </row>
    <row r="492" ht="18.75" spans="1:17">
      <c r="A492" s="14">
        <v>487</v>
      </c>
      <c r="B492" s="15" t="s">
        <v>106</v>
      </c>
      <c r="C492" s="15" t="s">
        <v>96</v>
      </c>
      <c r="D492" s="16">
        <v>5856240.4973</v>
      </c>
      <c r="E492" s="16">
        <v>1327614.0014</v>
      </c>
      <c r="F492" s="17">
        <f t="shared" si="7"/>
        <v>7183854.4987</v>
      </c>
      <c r="G492" s="18"/>
      <c r="H492" s="18"/>
      <c r="I492" s="19"/>
      <c r="J492" s="19"/>
      <c r="K492" s="19"/>
      <c r="L492" s="19"/>
      <c r="M492" s="18"/>
      <c r="N492" s="18"/>
      <c r="O492" s="19"/>
      <c r="P492" s="19"/>
      <c r="Q492" s="19"/>
    </row>
    <row r="493" ht="18.75" spans="1:17">
      <c r="A493" s="14">
        <v>488</v>
      </c>
      <c r="B493" s="15" t="s">
        <v>106</v>
      </c>
      <c r="C493" s="15" t="s">
        <v>333</v>
      </c>
      <c r="D493" s="16">
        <v>10161188.4091</v>
      </c>
      <c r="E493" s="16">
        <v>2303548.8398</v>
      </c>
      <c r="F493" s="17">
        <f t="shared" si="7"/>
        <v>12464737.2489</v>
      </c>
      <c r="G493" s="18"/>
      <c r="H493" s="18"/>
      <c r="I493" s="19"/>
      <c r="J493" s="19"/>
      <c r="K493" s="19"/>
      <c r="L493" s="19"/>
      <c r="M493" s="18"/>
      <c r="N493" s="18"/>
      <c r="O493" s="19"/>
      <c r="P493" s="19"/>
      <c r="Q493" s="19"/>
    </row>
    <row r="494" ht="18.75" spans="1:17">
      <c r="A494" s="14">
        <v>489</v>
      </c>
      <c r="B494" s="15" t="s">
        <v>106</v>
      </c>
      <c r="C494" s="15" t="s">
        <v>335</v>
      </c>
      <c r="D494" s="16">
        <v>8733412.2059</v>
      </c>
      <c r="E494" s="16">
        <v>1979870.9309</v>
      </c>
      <c r="F494" s="17">
        <f t="shared" si="7"/>
        <v>10713283.1368</v>
      </c>
      <c r="G494" s="18"/>
      <c r="H494" s="18"/>
      <c r="I494" s="19"/>
      <c r="J494" s="19"/>
      <c r="K494" s="19"/>
      <c r="L494" s="19"/>
      <c r="M494" s="18"/>
      <c r="N494" s="18"/>
      <c r="O494" s="19"/>
      <c r="P494" s="19"/>
      <c r="Q494" s="19"/>
    </row>
    <row r="495" ht="18.75" spans="1:17">
      <c r="A495" s="14">
        <v>490</v>
      </c>
      <c r="B495" s="15" t="s">
        <v>106</v>
      </c>
      <c r="C495" s="15" t="s">
        <v>337</v>
      </c>
      <c r="D495" s="16">
        <v>8827534.0994</v>
      </c>
      <c r="E495" s="16">
        <v>2001208.4329</v>
      </c>
      <c r="F495" s="17">
        <f t="shared" si="7"/>
        <v>10828742.5323</v>
      </c>
      <c r="G495" s="18"/>
      <c r="H495" s="18"/>
      <c r="I495" s="19"/>
      <c r="J495" s="19"/>
      <c r="K495" s="19"/>
      <c r="L495" s="19"/>
      <c r="M495" s="18"/>
      <c r="N495" s="18"/>
      <c r="O495" s="19"/>
      <c r="P495" s="19"/>
      <c r="Q495" s="19"/>
    </row>
    <row r="496" ht="18.75" spans="1:17">
      <c r="A496" s="14">
        <v>491</v>
      </c>
      <c r="B496" s="15" t="s">
        <v>106</v>
      </c>
      <c r="C496" s="15" t="s">
        <v>339</v>
      </c>
      <c r="D496" s="16">
        <v>10409599.4349</v>
      </c>
      <c r="E496" s="16">
        <v>2359863.8009</v>
      </c>
      <c r="F496" s="17">
        <f t="shared" si="7"/>
        <v>12769463.2358</v>
      </c>
      <c r="G496" s="18"/>
      <c r="H496" s="18"/>
      <c r="I496" s="19"/>
      <c r="J496" s="19"/>
      <c r="K496" s="19"/>
      <c r="L496" s="19"/>
      <c r="M496" s="18"/>
      <c r="N496" s="18"/>
      <c r="O496" s="19"/>
      <c r="P496" s="19"/>
      <c r="Q496" s="19"/>
    </row>
    <row r="497" ht="18.75" spans="1:17">
      <c r="A497" s="14">
        <v>492</v>
      </c>
      <c r="B497" s="15" t="s">
        <v>106</v>
      </c>
      <c r="C497" s="15" t="s">
        <v>341</v>
      </c>
      <c r="D497" s="16">
        <v>7525457.9267</v>
      </c>
      <c r="E497" s="16">
        <v>1706026.8128</v>
      </c>
      <c r="F497" s="17">
        <f t="shared" si="7"/>
        <v>9231484.7395</v>
      </c>
      <c r="G497" s="18"/>
      <c r="H497" s="18"/>
      <c r="I497" s="19"/>
      <c r="J497" s="19"/>
      <c r="K497" s="19"/>
      <c r="L497" s="19"/>
      <c r="M497" s="18"/>
      <c r="N497" s="18"/>
      <c r="O497" s="19"/>
      <c r="P497" s="19"/>
      <c r="Q497" s="19"/>
    </row>
    <row r="498" ht="18.75" spans="1:17">
      <c r="A498" s="14">
        <v>493</v>
      </c>
      <c r="B498" s="15" t="s">
        <v>106</v>
      </c>
      <c r="C498" s="15" t="s">
        <v>343</v>
      </c>
      <c r="D498" s="16">
        <v>10007557.7673</v>
      </c>
      <c r="E498" s="16">
        <v>2268720.661</v>
      </c>
      <c r="F498" s="17">
        <f t="shared" si="7"/>
        <v>12276278.4283</v>
      </c>
      <c r="G498" s="18"/>
      <c r="H498" s="18"/>
      <c r="I498" s="19"/>
      <c r="J498" s="19"/>
      <c r="K498" s="19"/>
      <c r="L498" s="19"/>
      <c r="M498" s="18"/>
      <c r="N498" s="18"/>
      <c r="O498" s="19"/>
      <c r="P498" s="19"/>
      <c r="Q498" s="19"/>
    </row>
    <row r="499" ht="18.75" spans="1:17">
      <c r="A499" s="14">
        <v>494</v>
      </c>
      <c r="B499" s="15" t="s">
        <v>106</v>
      </c>
      <c r="C499" s="15" t="s">
        <v>345</v>
      </c>
      <c r="D499" s="16">
        <v>7933284.8029</v>
      </c>
      <c r="E499" s="16">
        <v>1798481.4637</v>
      </c>
      <c r="F499" s="17">
        <f t="shared" si="7"/>
        <v>9731766.2666</v>
      </c>
      <c r="G499" s="18"/>
      <c r="H499" s="18"/>
      <c r="I499" s="19"/>
      <c r="J499" s="19"/>
      <c r="K499" s="19"/>
      <c r="L499" s="19"/>
      <c r="M499" s="18"/>
      <c r="N499" s="18"/>
      <c r="O499" s="19"/>
      <c r="P499" s="19"/>
      <c r="Q499" s="19"/>
    </row>
    <row r="500" ht="18.75" spans="1:17">
      <c r="A500" s="14">
        <v>495</v>
      </c>
      <c r="B500" s="15" t="s">
        <v>106</v>
      </c>
      <c r="C500" s="15" t="s">
        <v>347</v>
      </c>
      <c r="D500" s="16">
        <v>7046603.9887</v>
      </c>
      <c r="E500" s="16">
        <v>1597470.275</v>
      </c>
      <c r="F500" s="17">
        <f t="shared" si="7"/>
        <v>8644074.2637</v>
      </c>
      <c r="G500" s="18"/>
      <c r="H500" s="18"/>
      <c r="I500" s="19"/>
      <c r="J500" s="19"/>
      <c r="K500" s="19"/>
      <c r="L500" s="19"/>
      <c r="M500" s="18"/>
      <c r="N500" s="18"/>
      <c r="O500" s="19"/>
      <c r="P500" s="19"/>
      <c r="Q500" s="19"/>
    </row>
    <row r="501" ht="18.75" spans="1:17">
      <c r="A501" s="14">
        <v>496</v>
      </c>
      <c r="B501" s="15" t="s">
        <v>106</v>
      </c>
      <c r="C501" s="15" t="s">
        <v>349</v>
      </c>
      <c r="D501" s="16">
        <v>5896012.1772</v>
      </c>
      <c r="E501" s="16">
        <v>1336630.2703</v>
      </c>
      <c r="F501" s="17">
        <f t="shared" si="7"/>
        <v>7232642.4475</v>
      </c>
      <c r="G501" s="18"/>
      <c r="H501" s="18"/>
      <c r="I501" s="19"/>
      <c r="J501" s="19"/>
      <c r="K501" s="19"/>
      <c r="L501" s="19"/>
      <c r="M501" s="18"/>
      <c r="N501" s="18"/>
      <c r="O501" s="19"/>
      <c r="P501" s="19"/>
      <c r="Q501" s="19"/>
    </row>
    <row r="502" ht="18.75" spans="1:17">
      <c r="A502" s="14">
        <v>497</v>
      </c>
      <c r="B502" s="15" t="s">
        <v>106</v>
      </c>
      <c r="C502" s="15" t="s">
        <v>351</v>
      </c>
      <c r="D502" s="16">
        <v>5871010.2485</v>
      </c>
      <c r="E502" s="16">
        <v>1330962.3148</v>
      </c>
      <c r="F502" s="17">
        <f t="shared" si="7"/>
        <v>7201972.5633</v>
      </c>
      <c r="G502" s="18"/>
      <c r="H502" s="18"/>
      <c r="I502" s="19"/>
      <c r="J502" s="19"/>
      <c r="K502" s="19"/>
      <c r="L502" s="19"/>
      <c r="M502" s="18"/>
      <c r="N502" s="18"/>
      <c r="O502" s="19"/>
      <c r="P502" s="19"/>
      <c r="Q502" s="19"/>
    </row>
    <row r="503" ht="18.75" spans="1:17">
      <c r="A503" s="14">
        <v>498</v>
      </c>
      <c r="B503" s="15" t="s">
        <v>106</v>
      </c>
      <c r="C503" s="15" t="s">
        <v>353</v>
      </c>
      <c r="D503" s="16">
        <v>6703717.0227</v>
      </c>
      <c r="E503" s="16">
        <v>1519737.5492</v>
      </c>
      <c r="F503" s="17">
        <f t="shared" si="7"/>
        <v>8223454.5719</v>
      </c>
      <c r="G503" s="18"/>
      <c r="H503" s="18"/>
      <c r="I503" s="19"/>
      <c r="J503" s="19"/>
      <c r="K503" s="19"/>
      <c r="L503" s="19"/>
      <c r="M503" s="18"/>
      <c r="N503" s="18"/>
      <c r="O503" s="19"/>
      <c r="P503" s="19"/>
      <c r="Q503" s="19"/>
    </row>
    <row r="504" ht="18.75" spans="1:17">
      <c r="A504" s="14">
        <v>499</v>
      </c>
      <c r="B504" s="15" t="s">
        <v>106</v>
      </c>
      <c r="C504" s="15" t="s">
        <v>355</v>
      </c>
      <c r="D504" s="16">
        <v>8113817.3501</v>
      </c>
      <c r="E504" s="16">
        <v>1839408.3242</v>
      </c>
      <c r="F504" s="17">
        <f t="shared" si="7"/>
        <v>9953225.6743</v>
      </c>
      <c r="G504" s="18"/>
      <c r="H504" s="18"/>
      <c r="I504" s="19"/>
      <c r="J504" s="19"/>
      <c r="K504" s="19"/>
      <c r="L504" s="19"/>
      <c r="M504" s="18"/>
      <c r="N504" s="18"/>
      <c r="O504" s="19"/>
      <c r="P504" s="19"/>
      <c r="Q504" s="19"/>
    </row>
    <row r="505" ht="18.75" spans="1:17">
      <c r="A505" s="14">
        <v>500</v>
      </c>
      <c r="B505" s="15" t="s">
        <v>107</v>
      </c>
      <c r="C505" s="15" t="s">
        <v>360</v>
      </c>
      <c r="D505" s="16">
        <v>11386220.2843</v>
      </c>
      <c r="E505" s="16">
        <v>2581264.4613</v>
      </c>
      <c r="F505" s="17">
        <f t="shared" si="7"/>
        <v>13967484.7456</v>
      </c>
      <c r="G505" s="18"/>
      <c r="H505" s="18"/>
      <c r="I505" s="19"/>
      <c r="J505" s="19"/>
      <c r="K505" s="19"/>
      <c r="L505" s="19"/>
      <c r="M505" s="18"/>
      <c r="N505" s="18"/>
      <c r="O505" s="19"/>
      <c r="P505" s="19"/>
      <c r="Q505" s="19"/>
    </row>
    <row r="506" ht="37.5" spans="1:17">
      <c r="A506" s="14">
        <v>501</v>
      </c>
      <c r="B506" s="15" t="s">
        <v>107</v>
      </c>
      <c r="C506" s="15" t="s">
        <v>362</v>
      </c>
      <c r="D506" s="16">
        <v>14635481.2708</v>
      </c>
      <c r="E506" s="16">
        <v>3317874.3021</v>
      </c>
      <c r="F506" s="17">
        <f t="shared" si="7"/>
        <v>17953355.5729</v>
      </c>
      <c r="G506" s="18"/>
      <c r="H506" s="18"/>
      <c r="I506" s="19"/>
      <c r="J506" s="19"/>
      <c r="K506" s="19"/>
      <c r="L506" s="19"/>
      <c r="M506" s="18"/>
      <c r="N506" s="18"/>
      <c r="O506" s="19"/>
      <c r="P506" s="19"/>
      <c r="Q506" s="19"/>
    </row>
    <row r="507" ht="18.75" spans="1:17">
      <c r="A507" s="14">
        <v>502</v>
      </c>
      <c r="B507" s="15" t="s">
        <v>107</v>
      </c>
      <c r="C507" s="15" t="s">
        <v>364</v>
      </c>
      <c r="D507" s="16">
        <v>23602504.4727</v>
      </c>
      <c r="E507" s="16">
        <v>5350705.0165</v>
      </c>
      <c r="F507" s="17">
        <f t="shared" si="7"/>
        <v>28953209.4892</v>
      </c>
      <c r="G507" s="18"/>
      <c r="H507" s="18"/>
      <c r="I507" s="19"/>
      <c r="J507" s="19"/>
      <c r="K507" s="19"/>
      <c r="L507" s="19"/>
      <c r="M507" s="18"/>
      <c r="N507" s="18"/>
      <c r="O507" s="19"/>
      <c r="P507" s="19"/>
      <c r="Q507" s="19"/>
    </row>
    <row r="508" ht="37.5" spans="1:17">
      <c r="A508" s="14">
        <v>503</v>
      </c>
      <c r="B508" s="15" t="s">
        <v>107</v>
      </c>
      <c r="C508" s="15" t="s">
        <v>366</v>
      </c>
      <c r="D508" s="16">
        <v>9224885.5947</v>
      </c>
      <c r="E508" s="16">
        <v>2091288.3073</v>
      </c>
      <c r="F508" s="17">
        <f t="shared" si="7"/>
        <v>11316173.902</v>
      </c>
      <c r="G508" s="18"/>
      <c r="H508" s="18"/>
      <c r="I508" s="19"/>
      <c r="J508" s="19"/>
      <c r="K508" s="19"/>
      <c r="L508" s="19"/>
      <c r="M508" s="18"/>
      <c r="N508" s="18"/>
      <c r="O508" s="19"/>
      <c r="P508" s="19"/>
      <c r="Q508" s="19"/>
    </row>
    <row r="509" ht="18.75" spans="1:17">
      <c r="A509" s="14">
        <v>504</v>
      </c>
      <c r="B509" s="15" t="s">
        <v>107</v>
      </c>
      <c r="C509" s="15" t="s">
        <v>368</v>
      </c>
      <c r="D509" s="16">
        <v>7755786.268</v>
      </c>
      <c r="E509" s="16">
        <v>1758242.4161</v>
      </c>
      <c r="F509" s="17">
        <f t="shared" si="7"/>
        <v>9514028.6841</v>
      </c>
      <c r="G509" s="18"/>
      <c r="H509" s="18"/>
      <c r="I509" s="19"/>
      <c r="J509" s="19"/>
      <c r="K509" s="19"/>
      <c r="L509" s="19"/>
      <c r="M509" s="18"/>
      <c r="N509" s="18"/>
      <c r="O509" s="19"/>
      <c r="P509" s="19"/>
      <c r="Q509" s="19"/>
    </row>
    <row r="510" ht="18.75" spans="1:17">
      <c r="A510" s="14">
        <v>505</v>
      </c>
      <c r="B510" s="15" t="s">
        <v>107</v>
      </c>
      <c r="C510" s="15" t="s">
        <v>370</v>
      </c>
      <c r="D510" s="16">
        <v>8670682.9104</v>
      </c>
      <c r="E510" s="16">
        <v>1965650.1537</v>
      </c>
      <c r="F510" s="17">
        <f t="shared" si="7"/>
        <v>10636333.0641</v>
      </c>
      <c r="G510" s="18"/>
      <c r="H510" s="18"/>
      <c r="I510" s="19"/>
      <c r="J510" s="19"/>
      <c r="K510" s="19"/>
      <c r="L510" s="19"/>
      <c r="M510" s="18"/>
      <c r="N510" s="18"/>
      <c r="O510" s="19"/>
      <c r="P510" s="19"/>
      <c r="Q510" s="19"/>
    </row>
    <row r="511" ht="18.75" spans="1:17">
      <c r="A511" s="14">
        <v>506</v>
      </c>
      <c r="B511" s="15" t="s">
        <v>107</v>
      </c>
      <c r="C511" s="15" t="s">
        <v>372</v>
      </c>
      <c r="D511" s="16">
        <v>7961011.5994</v>
      </c>
      <c r="E511" s="16">
        <v>1804767.1488</v>
      </c>
      <c r="F511" s="17">
        <f t="shared" si="7"/>
        <v>9765778.7482</v>
      </c>
      <c r="G511" s="18"/>
      <c r="H511" s="18"/>
      <c r="I511" s="19"/>
      <c r="J511" s="19"/>
      <c r="K511" s="19"/>
      <c r="L511" s="19"/>
      <c r="M511" s="18"/>
      <c r="N511" s="18"/>
      <c r="O511" s="19"/>
      <c r="P511" s="19"/>
      <c r="Q511" s="19"/>
    </row>
    <row r="512" ht="18.75" spans="1:17">
      <c r="A512" s="14">
        <v>507</v>
      </c>
      <c r="B512" s="15" t="s">
        <v>107</v>
      </c>
      <c r="C512" s="15" t="s">
        <v>374</v>
      </c>
      <c r="D512" s="16">
        <v>9604113.5647</v>
      </c>
      <c r="E512" s="16">
        <v>2177259.5654</v>
      </c>
      <c r="F512" s="17">
        <f t="shared" si="7"/>
        <v>11781373.1301</v>
      </c>
      <c r="G512" s="18"/>
      <c r="H512" s="18"/>
      <c r="I512" s="19"/>
      <c r="J512" s="19"/>
      <c r="K512" s="19"/>
      <c r="L512" s="19"/>
      <c r="M512" s="18"/>
      <c r="N512" s="18"/>
      <c r="O512" s="19"/>
      <c r="P512" s="19"/>
      <c r="Q512" s="19"/>
    </row>
    <row r="513" ht="18.75" spans="1:17">
      <c r="A513" s="14">
        <v>508</v>
      </c>
      <c r="B513" s="15" t="s">
        <v>107</v>
      </c>
      <c r="C513" s="15" t="s">
        <v>377</v>
      </c>
      <c r="D513" s="16">
        <v>6413017.877</v>
      </c>
      <c r="E513" s="16">
        <v>1453835.8404</v>
      </c>
      <c r="F513" s="17">
        <f t="shared" si="7"/>
        <v>7866853.7174</v>
      </c>
      <c r="G513" s="18"/>
      <c r="H513" s="18"/>
      <c r="I513" s="19"/>
      <c r="J513" s="19"/>
      <c r="K513" s="19"/>
      <c r="L513" s="19"/>
      <c r="M513" s="18"/>
      <c r="N513" s="18"/>
      <c r="O513" s="19"/>
      <c r="P513" s="19"/>
      <c r="Q513" s="19"/>
    </row>
    <row r="514" ht="18.75" spans="1:17">
      <c r="A514" s="14">
        <v>509</v>
      </c>
      <c r="B514" s="15" t="s">
        <v>107</v>
      </c>
      <c r="C514" s="15" t="s">
        <v>379</v>
      </c>
      <c r="D514" s="16">
        <v>10934841.1594</v>
      </c>
      <c r="E514" s="16">
        <v>2478936.4838</v>
      </c>
      <c r="F514" s="17">
        <f t="shared" si="7"/>
        <v>13413777.6432</v>
      </c>
      <c r="G514" s="18"/>
      <c r="H514" s="18"/>
      <c r="I514" s="19"/>
      <c r="J514" s="19"/>
      <c r="K514" s="19"/>
      <c r="L514" s="19"/>
      <c r="M514" s="18"/>
      <c r="N514" s="18"/>
      <c r="O514" s="19"/>
      <c r="P514" s="19"/>
      <c r="Q514" s="19"/>
    </row>
    <row r="515" ht="18.75" spans="1:17">
      <c r="A515" s="14">
        <v>510</v>
      </c>
      <c r="B515" s="15" t="s">
        <v>107</v>
      </c>
      <c r="C515" s="15" t="s">
        <v>381</v>
      </c>
      <c r="D515" s="16">
        <v>9452629.2367</v>
      </c>
      <c r="E515" s="16">
        <v>2142917.9575</v>
      </c>
      <c r="F515" s="17">
        <f t="shared" si="7"/>
        <v>11595547.1942</v>
      </c>
      <c r="G515" s="18"/>
      <c r="H515" s="18"/>
      <c r="I515" s="19"/>
      <c r="J515" s="19"/>
      <c r="K515" s="19"/>
      <c r="L515" s="19"/>
      <c r="M515" s="18"/>
      <c r="N515" s="18"/>
      <c r="O515" s="19"/>
      <c r="P515" s="19"/>
      <c r="Q515" s="19"/>
    </row>
    <row r="516" ht="18.75" spans="1:17">
      <c r="A516" s="14">
        <v>511</v>
      </c>
      <c r="B516" s="15" t="s">
        <v>107</v>
      </c>
      <c r="C516" s="15" t="s">
        <v>383</v>
      </c>
      <c r="D516" s="16">
        <v>12996896.3573</v>
      </c>
      <c r="E516" s="16">
        <v>2946405.9044</v>
      </c>
      <c r="F516" s="17">
        <f t="shared" si="7"/>
        <v>15943302.2617</v>
      </c>
      <c r="G516" s="18"/>
      <c r="H516" s="18"/>
      <c r="I516" s="19"/>
      <c r="J516" s="19"/>
      <c r="K516" s="19"/>
      <c r="L516" s="19"/>
      <c r="M516" s="18"/>
      <c r="N516" s="18"/>
      <c r="O516" s="19"/>
      <c r="P516" s="19"/>
      <c r="Q516" s="19"/>
    </row>
    <row r="517" ht="18.75" spans="1:17">
      <c r="A517" s="14">
        <v>512</v>
      </c>
      <c r="B517" s="15" t="s">
        <v>107</v>
      </c>
      <c r="C517" s="15" t="s">
        <v>385</v>
      </c>
      <c r="D517" s="16">
        <v>14061802.0697</v>
      </c>
      <c r="E517" s="16">
        <v>3187820.8078</v>
      </c>
      <c r="F517" s="17">
        <f t="shared" si="7"/>
        <v>17249622.8775</v>
      </c>
      <c r="G517" s="18"/>
      <c r="H517" s="18"/>
      <c r="I517" s="19"/>
      <c r="J517" s="19"/>
      <c r="K517" s="19"/>
      <c r="L517" s="19"/>
      <c r="M517" s="18"/>
      <c r="N517" s="18"/>
      <c r="O517" s="19"/>
      <c r="P517" s="19"/>
      <c r="Q517" s="19"/>
    </row>
    <row r="518" ht="18.75" spans="1:17">
      <c r="A518" s="14">
        <v>513</v>
      </c>
      <c r="B518" s="15" t="s">
        <v>107</v>
      </c>
      <c r="C518" s="15" t="s">
        <v>387</v>
      </c>
      <c r="D518" s="16">
        <v>7569685.4765</v>
      </c>
      <c r="E518" s="16">
        <v>1716053.2307</v>
      </c>
      <c r="F518" s="17">
        <f t="shared" si="7"/>
        <v>9285738.7072</v>
      </c>
      <c r="G518" s="18"/>
      <c r="H518" s="18"/>
      <c r="I518" s="19"/>
      <c r="J518" s="19"/>
      <c r="K518" s="19"/>
      <c r="L518" s="19"/>
      <c r="M518" s="18"/>
      <c r="N518" s="18"/>
      <c r="O518" s="19"/>
      <c r="P518" s="19"/>
      <c r="Q518" s="19"/>
    </row>
    <row r="519" ht="37.5" spans="1:17">
      <c r="A519" s="14">
        <v>514</v>
      </c>
      <c r="B519" s="15" t="s">
        <v>107</v>
      </c>
      <c r="C519" s="15" t="s">
        <v>389</v>
      </c>
      <c r="D519" s="16">
        <v>9134041.2354</v>
      </c>
      <c r="E519" s="16">
        <v>2070693.8247</v>
      </c>
      <c r="F519" s="17">
        <f t="shared" ref="F519:F582" si="8">D519+E519</f>
        <v>11204735.0601</v>
      </c>
      <c r="G519" s="18"/>
      <c r="H519" s="18"/>
      <c r="I519" s="19"/>
      <c r="J519" s="19"/>
      <c r="K519" s="19"/>
      <c r="L519" s="19"/>
      <c r="M519" s="18"/>
      <c r="N519" s="18"/>
      <c r="O519" s="19"/>
      <c r="P519" s="19"/>
      <c r="Q519" s="19"/>
    </row>
    <row r="520" ht="18.75" spans="1:17">
      <c r="A520" s="14">
        <v>515</v>
      </c>
      <c r="B520" s="15" t="s">
        <v>107</v>
      </c>
      <c r="C520" s="15" t="s">
        <v>391</v>
      </c>
      <c r="D520" s="16">
        <v>13674345.9688</v>
      </c>
      <c r="E520" s="16">
        <v>3099984.2266</v>
      </c>
      <c r="F520" s="17">
        <f t="shared" si="8"/>
        <v>16774330.1954</v>
      </c>
      <c r="G520" s="18"/>
      <c r="H520" s="18"/>
      <c r="I520" s="19"/>
      <c r="J520" s="19"/>
      <c r="K520" s="19"/>
      <c r="L520" s="19"/>
      <c r="M520" s="18"/>
      <c r="N520" s="18"/>
      <c r="O520" s="19"/>
      <c r="P520" s="19"/>
      <c r="Q520" s="19"/>
    </row>
    <row r="521" ht="18.75" spans="1:17">
      <c r="A521" s="14">
        <v>516</v>
      </c>
      <c r="B521" s="15" t="s">
        <v>107</v>
      </c>
      <c r="C521" s="15" t="s">
        <v>393</v>
      </c>
      <c r="D521" s="16">
        <v>13268477.7606</v>
      </c>
      <c r="E521" s="16">
        <v>3007973.6071</v>
      </c>
      <c r="F521" s="17">
        <f t="shared" si="8"/>
        <v>16276451.3677</v>
      </c>
      <c r="G521" s="18"/>
      <c r="H521" s="18"/>
      <c r="I521" s="19"/>
      <c r="J521" s="19"/>
      <c r="K521" s="19"/>
      <c r="L521" s="19"/>
      <c r="M521" s="18"/>
      <c r="N521" s="18"/>
      <c r="O521" s="19"/>
      <c r="P521" s="19"/>
      <c r="Q521" s="19"/>
    </row>
    <row r="522" ht="18.75" spans="1:17">
      <c r="A522" s="14">
        <v>517</v>
      </c>
      <c r="B522" s="15" t="s">
        <v>107</v>
      </c>
      <c r="C522" s="15" t="s">
        <v>395</v>
      </c>
      <c r="D522" s="16">
        <v>13548225.4124</v>
      </c>
      <c r="E522" s="16">
        <v>3071392.6042</v>
      </c>
      <c r="F522" s="17">
        <f t="shared" si="8"/>
        <v>16619618.0166</v>
      </c>
      <c r="G522" s="18"/>
      <c r="H522" s="18"/>
      <c r="I522" s="19"/>
      <c r="J522" s="19"/>
      <c r="K522" s="19"/>
      <c r="L522" s="19"/>
      <c r="M522" s="18"/>
      <c r="N522" s="18"/>
      <c r="O522" s="19"/>
      <c r="P522" s="19"/>
      <c r="Q522" s="19"/>
    </row>
    <row r="523" ht="18.75" spans="1:17">
      <c r="A523" s="14">
        <v>518</v>
      </c>
      <c r="B523" s="15" t="s">
        <v>107</v>
      </c>
      <c r="C523" s="15" t="s">
        <v>397</v>
      </c>
      <c r="D523" s="16">
        <v>10478285.5345</v>
      </c>
      <c r="E523" s="16">
        <v>2375434.9899</v>
      </c>
      <c r="F523" s="17">
        <f t="shared" si="8"/>
        <v>12853720.5244</v>
      </c>
      <c r="G523" s="18"/>
      <c r="H523" s="18"/>
      <c r="I523" s="19"/>
      <c r="J523" s="19"/>
      <c r="K523" s="19"/>
      <c r="L523" s="19"/>
      <c r="M523" s="18"/>
      <c r="N523" s="18"/>
      <c r="O523" s="19"/>
      <c r="P523" s="19"/>
      <c r="Q523" s="19"/>
    </row>
    <row r="524" ht="18.75" spans="1:17">
      <c r="A524" s="14">
        <v>519</v>
      </c>
      <c r="B524" s="15" t="s">
        <v>107</v>
      </c>
      <c r="C524" s="15" t="s">
        <v>399</v>
      </c>
      <c r="D524" s="16">
        <v>11985825.3619</v>
      </c>
      <c r="E524" s="16">
        <v>2717195.3707</v>
      </c>
      <c r="F524" s="17">
        <f t="shared" si="8"/>
        <v>14703020.7326</v>
      </c>
      <c r="G524" s="18"/>
      <c r="H524" s="18"/>
      <c r="I524" s="19"/>
      <c r="J524" s="19"/>
      <c r="K524" s="19"/>
      <c r="L524" s="19"/>
      <c r="M524" s="18"/>
      <c r="N524" s="18"/>
      <c r="O524" s="19"/>
      <c r="P524" s="19"/>
      <c r="Q524" s="19"/>
    </row>
    <row r="525" ht="37.5" spans="1:17">
      <c r="A525" s="14">
        <v>520</v>
      </c>
      <c r="B525" s="15" t="s">
        <v>108</v>
      </c>
      <c r="C525" s="15" t="s">
        <v>403</v>
      </c>
      <c r="D525" s="16">
        <v>7842341.0113</v>
      </c>
      <c r="E525" s="16">
        <v>1777864.4397</v>
      </c>
      <c r="F525" s="17">
        <f t="shared" si="8"/>
        <v>9620205.451</v>
      </c>
      <c r="G525" s="18"/>
      <c r="H525" s="18"/>
      <c r="I525" s="19"/>
      <c r="J525" s="19"/>
      <c r="K525" s="19"/>
      <c r="L525" s="19"/>
      <c r="M525" s="18"/>
      <c r="N525" s="18"/>
      <c r="O525" s="19"/>
      <c r="P525" s="19"/>
      <c r="Q525" s="19"/>
    </row>
    <row r="526" ht="37.5" spans="1:17">
      <c r="A526" s="14">
        <v>521</v>
      </c>
      <c r="B526" s="15" t="s">
        <v>108</v>
      </c>
      <c r="C526" s="15" t="s">
        <v>405</v>
      </c>
      <c r="D526" s="16">
        <v>8839734.3344</v>
      </c>
      <c r="E526" s="16">
        <v>2003974.2351</v>
      </c>
      <c r="F526" s="17">
        <f t="shared" si="8"/>
        <v>10843708.5695</v>
      </c>
      <c r="G526" s="18"/>
      <c r="H526" s="18"/>
      <c r="I526" s="19"/>
      <c r="J526" s="19"/>
      <c r="K526" s="19"/>
      <c r="L526" s="19"/>
      <c r="M526" s="18"/>
      <c r="N526" s="18"/>
      <c r="O526" s="19"/>
      <c r="P526" s="19"/>
      <c r="Q526" s="19"/>
    </row>
    <row r="527" ht="37.5" spans="1:17">
      <c r="A527" s="14">
        <v>522</v>
      </c>
      <c r="B527" s="15" t="s">
        <v>108</v>
      </c>
      <c r="C527" s="15" t="s">
        <v>407</v>
      </c>
      <c r="D527" s="16">
        <v>9051103.2579</v>
      </c>
      <c r="E527" s="16">
        <v>2051891.7246</v>
      </c>
      <c r="F527" s="17">
        <f t="shared" si="8"/>
        <v>11102994.9825</v>
      </c>
      <c r="G527" s="18"/>
      <c r="H527" s="18"/>
      <c r="I527" s="19"/>
      <c r="J527" s="19"/>
      <c r="K527" s="19"/>
      <c r="L527" s="19"/>
      <c r="M527" s="18"/>
      <c r="N527" s="18"/>
      <c r="O527" s="19"/>
      <c r="P527" s="19"/>
      <c r="Q527" s="19"/>
    </row>
    <row r="528" ht="37.5" spans="1:17">
      <c r="A528" s="14">
        <v>523</v>
      </c>
      <c r="B528" s="15" t="s">
        <v>108</v>
      </c>
      <c r="C528" s="15" t="s">
        <v>409</v>
      </c>
      <c r="D528" s="16">
        <v>10679068.4069</v>
      </c>
      <c r="E528" s="16">
        <v>2420952.6138</v>
      </c>
      <c r="F528" s="17">
        <f t="shared" si="8"/>
        <v>13100021.0207</v>
      </c>
      <c r="G528" s="18"/>
      <c r="H528" s="18"/>
      <c r="I528" s="19"/>
      <c r="J528" s="19"/>
      <c r="K528" s="19"/>
      <c r="L528" s="19"/>
      <c r="M528" s="18"/>
      <c r="N528" s="18"/>
      <c r="O528" s="19"/>
      <c r="P528" s="19"/>
      <c r="Q528" s="19"/>
    </row>
    <row r="529" ht="37.5" spans="1:17">
      <c r="A529" s="14">
        <v>524</v>
      </c>
      <c r="B529" s="15" t="s">
        <v>108</v>
      </c>
      <c r="C529" s="15" t="s">
        <v>411</v>
      </c>
      <c r="D529" s="16">
        <v>7625314.409</v>
      </c>
      <c r="E529" s="16">
        <v>1728664.3503</v>
      </c>
      <c r="F529" s="17">
        <f t="shared" si="8"/>
        <v>9353978.7593</v>
      </c>
      <c r="G529" s="18"/>
      <c r="H529" s="18"/>
      <c r="I529" s="19"/>
      <c r="J529" s="19"/>
      <c r="K529" s="19"/>
      <c r="L529" s="19"/>
      <c r="M529" s="18"/>
      <c r="N529" s="18"/>
      <c r="O529" s="19"/>
      <c r="P529" s="19"/>
      <c r="Q529" s="19"/>
    </row>
    <row r="530" ht="37.5" spans="1:17">
      <c r="A530" s="14">
        <v>525</v>
      </c>
      <c r="B530" s="15" t="s">
        <v>108</v>
      </c>
      <c r="C530" s="15" t="s">
        <v>413</v>
      </c>
      <c r="D530" s="16">
        <v>7170344.7679</v>
      </c>
      <c r="E530" s="16">
        <v>1625522.4001</v>
      </c>
      <c r="F530" s="17">
        <f t="shared" si="8"/>
        <v>8795867.168</v>
      </c>
      <c r="G530" s="18"/>
      <c r="H530" s="18"/>
      <c r="I530" s="19"/>
      <c r="J530" s="19"/>
      <c r="K530" s="19"/>
      <c r="L530" s="19"/>
      <c r="M530" s="18"/>
      <c r="N530" s="18"/>
      <c r="O530" s="19"/>
      <c r="P530" s="19"/>
      <c r="Q530" s="19"/>
    </row>
    <row r="531" ht="37.5" spans="1:17">
      <c r="A531" s="14">
        <v>526</v>
      </c>
      <c r="B531" s="15" t="s">
        <v>108</v>
      </c>
      <c r="C531" s="15" t="s">
        <v>415</v>
      </c>
      <c r="D531" s="16">
        <v>8192762.9188</v>
      </c>
      <c r="E531" s="16">
        <v>1857305.3423</v>
      </c>
      <c r="F531" s="17">
        <f t="shared" si="8"/>
        <v>10050068.2611</v>
      </c>
      <c r="G531" s="18"/>
      <c r="H531" s="18"/>
      <c r="I531" s="19"/>
      <c r="J531" s="19"/>
      <c r="K531" s="19"/>
      <c r="L531" s="19"/>
      <c r="M531" s="18"/>
      <c r="N531" s="18"/>
      <c r="O531" s="19"/>
      <c r="P531" s="19"/>
      <c r="Q531" s="19"/>
    </row>
    <row r="532" ht="37.5" spans="1:17">
      <c r="A532" s="14">
        <v>527</v>
      </c>
      <c r="B532" s="15" t="s">
        <v>108</v>
      </c>
      <c r="C532" s="15" t="s">
        <v>417</v>
      </c>
      <c r="D532" s="16">
        <v>12819698.3384</v>
      </c>
      <c r="E532" s="16">
        <v>2906234.984</v>
      </c>
      <c r="F532" s="17">
        <f t="shared" si="8"/>
        <v>15725933.3224</v>
      </c>
      <c r="G532" s="18"/>
      <c r="H532" s="18"/>
      <c r="I532" s="19"/>
      <c r="J532" s="19"/>
      <c r="K532" s="19"/>
      <c r="L532" s="19"/>
      <c r="M532" s="18"/>
      <c r="N532" s="18"/>
      <c r="O532" s="19"/>
      <c r="P532" s="19"/>
      <c r="Q532" s="19"/>
    </row>
    <row r="533" ht="37.5" spans="1:17">
      <c r="A533" s="14">
        <v>528</v>
      </c>
      <c r="B533" s="15" t="s">
        <v>108</v>
      </c>
      <c r="C533" s="15" t="s">
        <v>419</v>
      </c>
      <c r="D533" s="16">
        <v>11880585.5512</v>
      </c>
      <c r="E533" s="16">
        <v>2693337.4287</v>
      </c>
      <c r="F533" s="17">
        <f t="shared" si="8"/>
        <v>14573922.9799</v>
      </c>
      <c r="G533" s="18"/>
      <c r="H533" s="18"/>
      <c r="I533" s="19"/>
      <c r="J533" s="19"/>
      <c r="K533" s="19"/>
      <c r="L533" s="19"/>
      <c r="M533" s="18"/>
      <c r="N533" s="18"/>
      <c r="O533" s="19"/>
      <c r="P533" s="19"/>
      <c r="Q533" s="19"/>
    </row>
    <row r="534" ht="37.5" spans="1:17">
      <c r="A534" s="14">
        <v>529</v>
      </c>
      <c r="B534" s="15" t="s">
        <v>108</v>
      </c>
      <c r="C534" s="15" t="s">
        <v>421</v>
      </c>
      <c r="D534" s="16">
        <v>9088467.0642</v>
      </c>
      <c r="E534" s="16">
        <v>2060362.1268</v>
      </c>
      <c r="F534" s="17">
        <f t="shared" si="8"/>
        <v>11148829.191</v>
      </c>
      <c r="G534" s="18"/>
      <c r="H534" s="18"/>
      <c r="I534" s="19"/>
      <c r="J534" s="19"/>
      <c r="K534" s="19"/>
      <c r="L534" s="19"/>
      <c r="M534" s="18"/>
      <c r="N534" s="18"/>
      <c r="O534" s="19"/>
      <c r="P534" s="19"/>
      <c r="Q534" s="19"/>
    </row>
    <row r="535" ht="37.5" spans="1:17">
      <c r="A535" s="14">
        <v>530</v>
      </c>
      <c r="B535" s="15" t="s">
        <v>108</v>
      </c>
      <c r="C535" s="15" t="s">
        <v>402</v>
      </c>
      <c r="D535" s="16">
        <v>8699419.2966</v>
      </c>
      <c r="E535" s="16">
        <v>1972164.7135</v>
      </c>
      <c r="F535" s="17">
        <f t="shared" si="8"/>
        <v>10671584.0101</v>
      </c>
      <c r="G535" s="18"/>
      <c r="H535" s="18"/>
      <c r="I535" s="19"/>
      <c r="J535" s="19"/>
      <c r="K535" s="19"/>
      <c r="L535" s="19"/>
      <c r="M535" s="18"/>
      <c r="N535" s="18"/>
      <c r="O535" s="19"/>
      <c r="P535" s="19"/>
      <c r="Q535" s="19"/>
    </row>
    <row r="536" ht="37.5" spans="1:17">
      <c r="A536" s="14">
        <v>531</v>
      </c>
      <c r="B536" s="15" t="s">
        <v>108</v>
      </c>
      <c r="C536" s="15" t="s">
        <v>425</v>
      </c>
      <c r="D536" s="16">
        <v>9242508.5942</v>
      </c>
      <c r="E536" s="16">
        <v>2095283.4542</v>
      </c>
      <c r="F536" s="17">
        <f t="shared" si="8"/>
        <v>11337792.0484</v>
      </c>
      <c r="G536" s="18"/>
      <c r="H536" s="18"/>
      <c r="I536" s="19"/>
      <c r="J536" s="19"/>
      <c r="K536" s="19"/>
      <c r="L536" s="19"/>
      <c r="M536" s="18"/>
      <c r="N536" s="18"/>
      <c r="O536" s="19"/>
      <c r="P536" s="19"/>
      <c r="Q536" s="19"/>
    </row>
    <row r="537" ht="37.5" spans="1:17">
      <c r="A537" s="14">
        <v>532</v>
      </c>
      <c r="B537" s="15" t="s">
        <v>108</v>
      </c>
      <c r="C537" s="15" t="s">
        <v>427</v>
      </c>
      <c r="D537" s="16">
        <v>7419564.4195</v>
      </c>
      <c r="E537" s="16">
        <v>1682020.6773</v>
      </c>
      <c r="F537" s="17">
        <f t="shared" si="8"/>
        <v>9101585.0968</v>
      </c>
      <c r="G537" s="18"/>
      <c r="H537" s="18"/>
      <c r="I537" s="19"/>
      <c r="J537" s="19"/>
      <c r="K537" s="19"/>
      <c r="L537" s="19"/>
      <c r="M537" s="18"/>
      <c r="N537" s="18"/>
      <c r="O537" s="19"/>
      <c r="P537" s="19"/>
      <c r="Q537" s="19"/>
    </row>
    <row r="538" ht="18.75" spans="1:17">
      <c r="A538" s="14">
        <v>533</v>
      </c>
      <c r="B538" s="15" t="s">
        <v>109</v>
      </c>
      <c r="C538" s="15" t="s">
        <v>431</v>
      </c>
      <c r="D538" s="16">
        <v>8158362.4839</v>
      </c>
      <c r="E538" s="16">
        <v>1849506.7385</v>
      </c>
      <c r="F538" s="17">
        <f t="shared" si="8"/>
        <v>10007869.2224</v>
      </c>
      <c r="G538" s="18"/>
      <c r="H538" s="18"/>
      <c r="I538" s="19"/>
      <c r="J538" s="19"/>
      <c r="K538" s="19"/>
      <c r="L538" s="19"/>
      <c r="M538" s="18"/>
      <c r="N538" s="18"/>
      <c r="O538" s="19"/>
      <c r="P538" s="19"/>
      <c r="Q538" s="19"/>
    </row>
    <row r="539" ht="18.75" spans="1:17">
      <c r="A539" s="14">
        <v>534</v>
      </c>
      <c r="B539" s="15" t="s">
        <v>109</v>
      </c>
      <c r="C539" s="15" t="s">
        <v>433</v>
      </c>
      <c r="D539" s="16">
        <v>7004510.4577</v>
      </c>
      <c r="E539" s="16">
        <v>1587927.6408</v>
      </c>
      <c r="F539" s="17">
        <f t="shared" si="8"/>
        <v>8592438.0985</v>
      </c>
      <c r="G539" s="18"/>
      <c r="H539" s="18"/>
      <c r="I539" s="19"/>
      <c r="J539" s="19"/>
      <c r="K539" s="19"/>
      <c r="L539" s="19"/>
      <c r="M539" s="18"/>
      <c r="N539" s="18"/>
      <c r="O539" s="19"/>
      <c r="P539" s="19"/>
      <c r="Q539" s="19"/>
    </row>
    <row r="540" ht="18.75" spans="1:17">
      <c r="A540" s="14">
        <v>535</v>
      </c>
      <c r="B540" s="15" t="s">
        <v>109</v>
      </c>
      <c r="C540" s="15" t="s">
        <v>435</v>
      </c>
      <c r="D540" s="16">
        <v>8021618.6422</v>
      </c>
      <c r="E540" s="16">
        <v>1818506.8097</v>
      </c>
      <c r="F540" s="17">
        <f t="shared" si="8"/>
        <v>9840125.4519</v>
      </c>
      <c r="G540" s="18"/>
      <c r="H540" s="18"/>
      <c r="I540" s="19"/>
      <c r="J540" s="19"/>
      <c r="K540" s="19"/>
      <c r="L540" s="19"/>
      <c r="M540" s="18"/>
      <c r="N540" s="18"/>
      <c r="O540" s="19"/>
      <c r="P540" s="19"/>
      <c r="Q540" s="19"/>
    </row>
    <row r="541" ht="18.75" spans="1:17">
      <c r="A541" s="14">
        <v>536</v>
      </c>
      <c r="B541" s="15" t="s">
        <v>109</v>
      </c>
      <c r="C541" s="15" t="s">
        <v>437</v>
      </c>
      <c r="D541" s="16">
        <v>13058016.798</v>
      </c>
      <c r="E541" s="16">
        <v>2960261.953</v>
      </c>
      <c r="F541" s="17">
        <f t="shared" si="8"/>
        <v>16018278.751</v>
      </c>
      <c r="G541" s="18"/>
      <c r="H541" s="18"/>
      <c r="I541" s="19"/>
      <c r="J541" s="19"/>
      <c r="K541" s="19"/>
      <c r="L541" s="19"/>
      <c r="M541" s="18"/>
      <c r="N541" s="18"/>
      <c r="O541" s="19"/>
      <c r="P541" s="19"/>
      <c r="Q541" s="19"/>
    </row>
    <row r="542" ht="18.75" spans="1:17">
      <c r="A542" s="14">
        <v>537</v>
      </c>
      <c r="B542" s="15" t="s">
        <v>109</v>
      </c>
      <c r="C542" s="15" t="s">
        <v>439</v>
      </c>
      <c r="D542" s="16">
        <v>7838149.0439</v>
      </c>
      <c r="E542" s="16">
        <v>1776914.1176</v>
      </c>
      <c r="F542" s="17">
        <f t="shared" si="8"/>
        <v>9615063.1615</v>
      </c>
      <c r="G542" s="18"/>
      <c r="H542" s="18"/>
      <c r="I542" s="19"/>
      <c r="J542" s="19"/>
      <c r="K542" s="19"/>
      <c r="L542" s="19"/>
      <c r="M542" s="18"/>
      <c r="N542" s="18"/>
      <c r="O542" s="19"/>
      <c r="P542" s="19"/>
      <c r="Q542" s="19"/>
    </row>
    <row r="543" ht="18.75" spans="1:17">
      <c r="A543" s="14">
        <v>538</v>
      </c>
      <c r="B543" s="15" t="s">
        <v>109</v>
      </c>
      <c r="C543" s="15" t="s">
        <v>441</v>
      </c>
      <c r="D543" s="16">
        <v>8255232.1728</v>
      </c>
      <c r="E543" s="16">
        <v>1871467.1678</v>
      </c>
      <c r="F543" s="17">
        <f t="shared" si="8"/>
        <v>10126699.3406</v>
      </c>
      <c r="G543" s="18"/>
      <c r="H543" s="18"/>
      <c r="I543" s="19"/>
      <c r="J543" s="19"/>
      <c r="K543" s="19"/>
      <c r="L543" s="19"/>
      <c r="M543" s="18"/>
      <c r="N543" s="18"/>
      <c r="O543" s="19"/>
      <c r="P543" s="19"/>
      <c r="Q543" s="19"/>
    </row>
    <row r="544" ht="18.75" spans="1:17">
      <c r="A544" s="14">
        <v>539</v>
      </c>
      <c r="B544" s="15" t="s">
        <v>109</v>
      </c>
      <c r="C544" s="15" t="s">
        <v>443</v>
      </c>
      <c r="D544" s="16">
        <v>7819254.2091</v>
      </c>
      <c r="E544" s="16">
        <v>1772630.6448</v>
      </c>
      <c r="F544" s="17">
        <f t="shared" si="8"/>
        <v>9591884.8539</v>
      </c>
      <c r="G544" s="18"/>
      <c r="H544" s="18"/>
      <c r="I544" s="19"/>
      <c r="J544" s="19"/>
      <c r="K544" s="19"/>
      <c r="L544" s="19"/>
      <c r="M544" s="18"/>
      <c r="N544" s="18"/>
      <c r="O544" s="19"/>
      <c r="P544" s="19"/>
      <c r="Q544" s="19"/>
    </row>
    <row r="545" ht="18.75" spans="1:17">
      <c r="A545" s="14">
        <v>540</v>
      </c>
      <c r="B545" s="15" t="s">
        <v>109</v>
      </c>
      <c r="C545" s="15" t="s">
        <v>445</v>
      </c>
      <c r="D545" s="16">
        <v>6986999.045</v>
      </c>
      <c r="E545" s="16">
        <v>1583957.7907</v>
      </c>
      <c r="F545" s="17">
        <f t="shared" si="8"/>
        <v>8570956.8357</v>
      </c>
      <c r="G545" s="18"/>
      <c r="H545" s="18"/>
      <c r="I545" s="19"/>
      <c r="J545" s="19"/>
      <c r="K545" s="19"/>
      <c r="L545" s="19"/>
      <c r="M545" s="18"/>
      <c r="N545" s="18"/>
      <c r="O545" s="19"/>
      <c r="P545" s="19"/>
      <c r="Q545" s="19"/>
    </row>
    <row r="546" ht="18.75" spans="1:17">
      <c r="A546" s="14">
        <v>541</v>
      </c>
      <c r="B546" s="15" t="s">
        <v>109</v>
      </c>
      <c r="C546" s="15" t="s">
        <v>447</v>
      </c>
      <c r="D546" s="16">
        <v>7539374.1889</v>
      </c>
      <c r="E546" s="16">
        <v>1709181.6396</v>
      </c>
      <c r="F546" s="17">
        <f t="shared" si="8"/>
        <v>9248555.8285</v>
      </c>
      <c r="G546" s="18"/>
      <c r="H546" s="18"/>
      <c r="I546" s="19"/>
      <c r="J546" s="19"/>
      <c r="K546" s="19"/>
      <c r="L546" s="19"/>
      <c r="M546" s="18"/>
      <c r="N546" s="18"/>
      <c r="O546" s="19"/>
      <c r="P546" s="19"/>
      <c r="Q546" s="19"/>
    </row>
    <row r="547" ht="18.75" spans="1:17">
      <c r="A547" s="14">
        <v>542</v>
      </c>
      <c r="B547" s="15" t="s">
        <v>109</v>
      </c>
      <c r="C547" s="15" t="s">
        <v>449</v>
      </c>
      <c r="D547" s="16">
        <v>8302968.8468</v>
      </c>
      <c r="E547" s="16">
        <v>1882289.1067</v>
      </c>
      <c r="F547" s="17">
        <f t="shared" si="8"/>
        <v>10185257.9535</v>
      </c>
      <c r="G547" s="18"/>
      <c r="H547" s="18"/>
      <c r="I547" s="19"/>
      <c r="J547" s="19"/>
      <c r="K547" s="19"/>
      <c r="L547" s="19"/>
      <c r="M547" s="18"/>
      <c r="N547" s="18"/>
      <c r="O547" s="19"/>
      <c r="P547" s="19"/>
      <c r="Q547" s="19"/>
    </row>
    <row r="548" ht="18.75" spans="1:17">
      <c r="A548" s="14">
        <v>543</v>
      </c>
      <c r="B548" s="15" t="s">
        <v>109</v>
      </c>
      <c r="C548" s="15" t="s">
        <v>451</v>
      </c>
      <c r="D548" s="16">
        <v>8110296.0143</v>
      </c>
      <c r="E548" s="16">
        <v>1838610.0348</v>
      </c>
      <c r="F548" s="17">
        <f t="shared" si="8"/>
        <v>9948906.0491</v>
      </c>
      <c r="G548" s="18"/>
      <c r="H548" s="18"/>
      <c r="I548" s="19"/>
      <c r="J548" s="19"/>
      <c r="K548" s="19"/>
      <c r="L548" s="19"/>
      <c r="M548" s="18"/>
      <c r="N548" s="18"/>
      <c r="O548" s="19"/>
      <c r="P548" s="19"/>
      <c r="Q548" s="19"/>
    </row>
    <row r="549" ht="18.75" spans="1:17">
      <c r="A549" s="14">
        <v>544</v>
      </c>
      <c r="B549" s="15" t="s">
        <v>109</v>
      </c>
      <c r="C549" s="15" t="s">
        <v>453</v>
      </c>
      <c r="D549" s="16">
        <v>9437309.3537</v>
      </c>
      <c r="E549" s="16">
        <v>2139444.9288</v>
      </c>
      <c r="F549" s="17">
        <f t="shared" si="8"/>
        <v>11576754.2825</v>
      </c>
      <c r="G549" s="18"/>
      <c r="H549" s="18"/>
      <c r="I549" s="19"/>
      <c r="J549" s="19"/>
      <c r="K549" s="19"/>
      <c r="L549" s="19"/>
      <c r="M549" s="18"/>
      <c r="N549" s="18"/>
      <c r="O549" s="19"/>
      <c r="P549" s="19"/>
      <c r="Q549" s="19"/>
    </row>
    <row r="550" ht="18.75" spans="1:17">
      <c r="A550" s="14">
        <v>545</v>
      </c>
      <c r="B550" s="15" t="s">
        <v>109</v>
      </c>
      <c r="C550" s="15" t="s">
        <v>455</v>
      </c>
      <c r="D550" s="16">
        <v>9667306.6203</v>
      </c>
      <c r="E550" s="16">
        <v>2191585.4772</v>
      </c>
      <c r="F550" s="17">
        <f t="shared" si="8"/>
        <v>11858892.0975</v>
      </c>
      <c r="G550" s="18"/>
      <c r="H550" s="18"/>
      <c r="I550" s="19"/>
      <c r="J550" s="19"/>
      <c r="K550" s="19"/>
      <c r="L550" s="19"/>
      <c r="M550" s="18"/>
      <c r="N550" s="18"/>
      <c r="O550" s="19"/>
      <c r="P550" s="19"/>
      <c r="Q550" s="19"/>
    </row>
    <row r="551" ht="18.75" spans="1:17">
      <c r="A551" s="14">
        <v>546</v>
      </c>
      <c r="B551" s="15" t="s">
        <v>109</v>
      </c>
      <c r="C551" s="15" t="s">
        <v>457</v>
      </c>
      <c r="D551" s="16">
        <v>10704274.123</v>
      </c>
      <c r="E551" s="16">
        <v>2426666.7681</v>
      </c>
      <c r="F551" s="17">
        <f t="shared" si="8"/>
        <v>13130940.8911</v>
      </c>
      <c r="G551" s="18"/>
      <c r="H551" s="18"/>
      <c r="I551" s="19"/>
      <c r="J551" s="19"/>
      <c r="K551" s="19"/>
      <c r="L551" s="19"/>
      <c r="M551" s="18"/>
      <c r="N551" s="18"/>
      <c r="O551" s="19"/>
      <c r="P551" s="19"/>
      <c r="Q551" s="19"/>
    </row>
    <row r="552" ht="18.75" spans="1:17">
      <c r="A552" s="14">
        <v>547</v>
      </c>
      <c r="B552" s="15" t="s">
        <v>109</v>
      </c>
      <c r="C552" s="15" t="s">
        <v>459</v>
      </c>
      <c r="D552" s="16">
        <v>12630377.9246</v>
      </c>
      <c r="E552" s="16">
        <v>2863315.9078</v>
      </c>
      <c r="F552" s="17">
        <f t="shared" si="8"/>
        <v>15493693.8324</v>
      </c>
      <c r="G552" s="18"/>
      <c r="H552" s="18"/>
      <c r="I552" s="19"/>
      <c r="J552" s="19"/>
      <c r="K552" s="19"/>
      <c r="L552" s="19"/>
      <c r="M552" s="18"/>
      <c r="N552" s="18"/>
      <c r="O552" s="19"/>
      <c r="P552" s="19"/>
      <c r="Q552" s="19"/>
    </row>
    <row r="553" ht="18.75" spans="1:17">
      <c r="A553" s="14">
        <v>548</v>
      </c>
      <c r="B553" s="15" t="s">
        <v>109</v>
      </c>
      <c r="C553" s="15" t="s">
        <v>461</v>
      </c>
      <c r="D553" s="16">
        <v>7999225.1092</v>
      </c>
      <c r="E553" s="16">
        <v>1813430.1794</v>
      </c>
      <c r="F553" s="17">
        <f t="shared" si="8"/>
        <v>9812655.2886</v>
      </c>
      <c r="G553" s="18"/>
      <c r="H553" s="18"/>
      <c r="I553" s="19"/>
      <c r="J553" s="19"/>
      <c r="K553" s="19"/>
      <c r="L553" s="19"/>
      <c r="M553" s="18"/>
      <c r="N553" s="18"/>
      <c r="O553" s="19"/>
      <c r="P553" s="19"/>
      <c r="Q553" s="19"/>
    </row>
    <row r="554" ht="18.75" spans="1:17">
      <c r="A554" s="14">
        <v>549</v>
      </c>
      <c r="B554" s="15" t="s">
        <v>109</v>
      </c>
      <c r="C554" s="15" t="s">
        <v>463</v>
      </c>
      <c r="D554" s="16">
        <v>10857355.3355</v>
      </c>
      <c r="E554" s="16">
        <v>2461370.3909</v>
      </c>
      <c r="F554" s="17">
        <f t="shared" si="8"/>
        <v>13318725.7264</v>
      </c>
      <c r="G554" s="18"/>
      <c r="H554" s="18"/>
      <c r="I554" s="19"/>
      <c r="J554" s="19"/>
      <c r="K554" s="19"/>
      <c r="L554" s="19"/>
      <c r="M554" s="18"/>
      <c r="N554" s="18"/>
      <c r="O554" s="19"/>
      <c r="P554" s="19"/>
      <c r="Q554" s="19"/>
    </row>
    <row r="555" ht="18.75" spans="1:17">
      <c r="A555" s="14">
        <v>550</v>
      </c>
      <c r="B555" s="15" t="s">
        <v>109</v>
      </c>
      <c r="C555" s="15" t="s">
        <v>465</v>
      </c>
      <c r="D555" s="16">
        <v>7333910.2506</v>
      </c>
      <c r="E555" s="16">
        <v>1662602.8146</v>
      </c>
      <c r="F555" s="17">
        <f t="shared" si="8"/>
        <v>8996513.0652</v>
      </c>
      <c r="G555" s="18"/>
      <c r="H555" s="18"/>
      <c r="I555" s="19"/>
      <c r="J555" s="19"/>
      <c r="K555" s="19"/>
      <c r="L555" s="19"/>
      <c r="M555" s="18"/>
      <c r="N555" s="18"/>
      <c r="O555" s="19"/>
      <c r="P555" s="19"/>
      <c r="Q555" s="19"/>
    </row>
    <row r="556" ht="18.75" spans="1:17">
      <c r="A556" s="14">
        <v>551</v>
      </c>
      <c r="B556" s="15" t="s">
        <v>109</v>
      </c>
      <c r="C556" s="15" t="s">
        <v>467</v>
      </c>
      <c r="D556" s="16">
        <v>8440486.0074</v>
      </c>
      <c r="E556" s="16">
        <v>1913464.3476</v>
      </c>
      <c r="F556" s="17">
        <f t="shared" si="8"/>
        <v>10353950.355</v>
      </c>
      <c r="G556" s="18"/>
      <c r="H556" s="18"/>
      <c r="I556" s="19"/>
      <c r="J556" s="19"/>
      <c r="K556" s="19"/>
      <c r="L556" s="19"/>
      <c r="M556" s="18"/>
      <c r="N556" s="18"/>
      <c r="O556" s="19"/>
      <c r="P556" s="19"/>
      <c r="Q556" s="19"/>
    </row>
    <row r="557" ht="18.75" spans="1:17">
      <c r="A557" s="14">
        <v>552</v>
      </c>
      <c r="B557" s="15" t="s">
        <v>109</v>
      </c>
      <c r="C557" s="15" t="s">
        <v>469</v>
      </c>
      <c r="D557" s="16">
        <v>9735155.3305</v>
      </c>
      <c r="E557" s="16">
        <v>2206966.8295</v>
      </c>
      <c r="F557" s="17">
        <f t="shared" si="8"/>
        <v>11942122.16</v>
      </c>
      <c r="G557" s="18"/>
      <c r="H557" s="18"/>
      <c r="I557" s="19"/>
      <c r="J557" s="19"/>
      <c r="K557" s="19"/>
      <c r="L557" s="19"/>
      <c r="M557" s="18"/>
      <c r="N557" s="18"/>
      <c r="O557" s="19"/>
      <c r="P557" s="19"/>
      <c r="Q557" s="19"/>
    </row>
    <row r="558" ht="18.75" spans="1:17">
      <c r="A558" s="14">
        <v>553</v>
      </c>
      <c r="B558" s="15" t="s">
        <v>109</v>
      </c>
      <c r="C558" s="15" t="s">
        <v>471</v>
      </c>
      <c r="D558" s="16">
        <v>9158157.5632</v>
      </c>
      <c r="E558" s="16">
        <v>2076161.0139</v>
      </c>
      <c r="F558" s="17">
        <f t="shared" si="8"/>
        <v>11234318.5771</v>
      </c>
      <c r="G558" s="18"/>
      <c r="H558" s="18"/>
      <c r="I558" s="19"/>
      <c r="J558" s="19"/>
      <c r="K558" s="19"/>
      <c r="L558" s="19"/>
      <c r="M558" s="18"/>
      <c r="N558" s="18"/>
      <c r="O558" s="19"/>
      <c r="P558" s="19"/>
      <c r="Q558" s="19"/>
    </row>
    <row r="559" ht="18.75" spans="1:17">
      <c r="A559" s="14">
        <v>554</v>
      </c>
      <c r="B559" s="15" t="s">
        <v>109</v>
      </c>
      <c r="C559" s="15" t="s">
        <v>473</v>
      </c>
      <c r="D559" s="16">
        <v>10826345.4363</v>
      </c>
      <c r="E559" s="16">
        <v>2454340.4241</v>
      </c>
      <c r="F559" s="17">
        <f t="shared" si="8"/>
        <v>13280685.8604</v>
      </c>
      <c r="G559" s="18"/>
      <c r="H559" s="18"/>
      <c r="I559" s="19"/>
      <c r="J559" s="19"/>
      <c r="K559" s="19"/>
      <c r="L559" s="19"/>
      <c r="M559" s="18"/>
      <c r="N559" s="18"/>
      <c r="O559" s="19"/>
      <c r="P559" s="19"/>
      <c r="Q559" s="19"/>
    </row>
    <row r="560" ht="18.75" spans="1:17">
      <c r="A560" s="14">
        <v>555</v>
      </c>
      <c r="B560" s="15" t="s">
        <v>109</v>
      </c>
      <c r="C560" s="15" t="s">
        <v>475</v>
      </c>
      <c r="D560" s="16">
        <v>7917578.2741</v>
      </c>
      <c r="E560" s="16">
        <v>1794920.7822</v>
      </c>
      <c r="F560" s="17">
        <f t="shared" si="8"/>
        <v>9712499.0563</v>
      </c>
      <c r="G560" s="18"/>
      <c r="H560" s="18"/>
      <c r="I560" s="19"/>
      <c r="J560" s="19"/>
      <c r="K560" s="19"/>
      <c r="L560" s="19"/>
      <c r="M560" s="18"/>
      <c r="N560" s="18"/>
      <c r="O560" s="19"/>
      <c r="P560" s="19"/>
      <c r="Q560" s="19"/>
    </row>
    <row r="561" ht="18.75" spans="1:17">
      <c r="A561" s="14">
        <v>556</v>
      </c>
      <c r="B561" s="15" t="s">
        <v>109</v>
      </c>
      <c r="C561" s="15" t="s">
        <v>477</v>
      </c>
      <c r="D561" s="16">
        <v>6443651.9787</v>
      </c>
      <c r="E561" s="16">
        <v>1460780.6136</v>
      </c>
      <c r="F561" s="17">
        <f t="shared" si="8"/>
        <v>7904432.5923</v>
      </c>
      <c r="G561" s="18"/>
      <c r="H561" s="18"/>
      <c r="I561" s="19"/>
      <c r="J561" s="19"/>
      <c r="K561" s="19"/>
      <c r="L561" s="19"/>
      <c r="M561" s="18"/>
      <c r="N561" s="18"/>
      <c r="O561" s="19"/>
      <c r="P561" s="19"/>
      <c r="Q561" s="19"/>
    </row>
    <row r="562" ht="18.75" spans="1:17">
      <c r="A562" s="14">
        <v>557</v>
      </c>
      <c r="B562" s="15" t="s">
        <v>109</v>
      </c>
      <c r="C562" s="15" t="s">
        <v>479</v>
      </c>
      <c r="D562" s="16">
        <v>7182678.91</v>
      </c>
      <c r="E562" s="16">
        <v>1628318.5592</v>
      </c>
      <c r="F562" s="17">
        <f t="shared" si="8"/>
        <v>8810997.4692</v>
      </c>
      <c r="G562" s="18"/>
      <c r="H562" s="18"/>
      <c r="I562" s="19"/>
      <c r="J562" s="19"/>
      <c r="K562" s="19"/>
      <c r="L562" s="19"/>
      <c r="M562" s="18"/>
      <c r="N562" s="18"/>
      <c r="O562" s="19"/>
      <c r="P562" s="19"/>
      <c r="Q562" s="19"/>
    </row>
    <row r="563" ht="37.5" spans="1:17">
      <c r="A563" s="14">
        <v>558</v>
      </c>
      <c r="B563" s="15" t="s">
        <v>110</v>
      </c>
      <c r="C563" s="15" t="s">
        <v>484</v>
      </c>
      <c r="D563" s="16">
        <v>8064099.5544</v>
      </c>
      <c r="E563" s="16">
        <v>1828137.2635</v>
      </c>
      <c r="F563" s="17">
        <f t="shared" si="8"/>
        <v>9892236.8179</v>
      </c>
      <c r="G563" s="18"/>
      <c r="H563" s="18"/>
      <c r="I563" s="19"/>
      <c r="J563" s="19"/>
      <c r="K563" s="19"/>
      <c r="L563" s="19"/>
      <c r="M563" s="18"/>
      <c r="N563" s="18"/>
      <c r="O563" s="19"/>
      <c r="P563" s="19"/>
      <c r="Q563" s="19"/>
    </row>
    <row r="564" ht="37.5" spans="1:17">
      <c r="A564" s="14">
        <v>559</v>
      </c>
      <c r="B564" s="15" t="s">
        <v>110</v>
      </c>
      <c r="C564" s="15" t="s">
        <v>486</v>
      </c>
      <c r="D564" s="16">
        <v>8324948.8944</v>
      </c>
      <c r="E564" s="16">
        <v>1887271.9996</v>
      </c>
      <c r="F564" s="17">
        <f t="shared" si="8"/>
        <v>10212220.894</v>
      </c>
      <c r="G564" s="18"/>
      <c r="H564" s="18"/>
      <c r="I564" s="19"/>
      <c r="J564" s="19"/>
      <c r="K564" s="19"/>
      <c r="L564" s="19"/>
      <c r="M564" s="18"/>
      <c r="N564" s="18"/>
      <c r="O564" s="19"/>
      <c r="P564" s="19"/>
      <c r="Q564" s="19"/>
    </row>
    <row r="565" ht="18.75" spans="1:17">
      <c r="A565" s="14">
        <v>560</v>
      </c>
      <c r="B565" s="15" t="s">
        <v>110</v>
      </c>
      <c r="C565" s="15" t="s">
        <v>488</v>
      </c>
      <c r="D565" s="16">
        <v>12795722.0442</v>
      </c>
      <c r="E565" s="16">
        <v>2900799.5406</v>
      </c>
      <c r="F565" s="17">
        <f t="shared" si="8"/>
        <v>15696521.5848</v>
      </c>
      <c r="G565" s="18"/>
      <c r="H565" s="18"/>
      <c r="I565" s="19"/>
      <c r="J565" s="19"/>
      <c r="K565" s="19"/>
      <c r="L565" s="19"/>
      <c r="M565" s="18"/>
      <c r="N565" s="18"/>
      <c r="O565" s="19"/>
      <c r="P565" s="19"/>
      <c r="Q565" s="19"/>
    </row>
    <row r="566" ht="18.75" spans="1:17">
      <c r="A566" s="14">
        <v>561</v>
      </c>
      <c r="B566" s="15" t="s">
        <v>110</v>
      </c>
      <c r="C566" s="15" t="s">
        <v>490</v>
      </c>
      <c r="D566" s="16">
        <v>8413294.6614</v>
      </c>
      <c r="E566" s="16">
        <v>1907300.0495</v>
      </c>
      <c r="F566" s="17">
        <f t="shared" si="8"/>
        <v>10320594.7109</v>
      </c>
      <c r="G566" s="18"/>
      <c r="H566" s="18"/>
      <c r="I566" s="19"/>
      <c r="J566" s="19"/>
      <c r="K566" s="19"/>
      <c r="L566" s="19"/>
      <c r="M566" s="18"/>
      <c r="N566" s="18"/>
      <c r="O566" s="19"/>
      <c r="P566" s="19"/>
      <c r="Q566" s="19"/>
    </row>
    <row r="567" ht="18.75" spans="1:17">
      <c r="A567" s="14">
        <v>562</v>
      </c>
      <c r="B567" s="15" t="s">
        <v>110</v>
      </c>
      <c r="C567" s="15" t="s">
        <v>492</v>
      </c>
      <c r="D567" s="16">
        <v>7539815.171</v>
      </c>
      <c r="E567" s="16">
        <v>1709281.6106</v>
      </c>
      <c r="F567" s="17">
        <f t="shared" si="8"/>
        <v>9249096.7816</v>
      </c>
      <c r="G567" s="18"/>
      <c r="H567" s="18"/>
      <c r="I567" s="19"/>
      <c r="J567" s="19"/>
      <c r="K567" s="19"/>
      <c r="L567" s="19"/>
      <c r="M567" s="18"/>
      <c r="N567" s="18"/>
      <c r="O567" s="19"/>
      <c r="P567" s="19"/>
      <c r="Q567" s="19"/>
    </row>
    <row r="568" ht="18.75" spans="1:17">
      <c r="A568" s="14">
        <v>563</v>
      </c>
      <c r="B568" s="15" t="s">
        <v>110</v>
      </c>
      <c r="C568" s="15" t="s">
        <v>494</v>
      </c>
      <c r="D568" s="16">
        <v>5735347.3284</v>
      </c>
      <c r="E568" s="16">
        <v>1300207.4317</v>
      </c>
      <c r="F568" s="17">
        <f t="shared" si="8"/>
        <v>7035554.7601</v>
      </c>
      <c r="G568" s="18"/>
      <c r="H568" s="18"/>
      <c r="I568" s="19"/>
      <c r="J568" s="19"/>
      <c r="K568" s="19"/>
      <c r="L568" s="19"/>
      <c r="M568" s="18"/>
      <c r="N568" s="18"/>
      <c r="O568" s="19"/>
      <c r="P568" s="19"/>
      <c r="Q568" s="19"/>
    </row>
    <row r="569" ht="18.75" spans="1:17">
      <c r="A569" s="14">
        <v>564</v>
      </c>
      <c r="B569" s="15" t="s">
        <v>110</v>
      </c>
      <c r="C569" s="15" t="s">
        <v>496</v>
      </c>
      <c r="D569" s="16">
        <v>5587241.8045</v>
      </c>
      <c r="E569" s="16">
        <v>1266631.8011</v>
      </c>
      <c r="F569" s="17">
        <f t="shared" si="8"/>
        <v>6853873.6056</v>
      </c>
      <c r="G569" s="18"/>
      <c r="H569" s="18"/>
      <c r="I569" s="19"/>
      <c r="J569" s="19"/>
      <c r="K569" s="19"/>
      <c r="L569" s="19"/>
      <c r="M569" s="18"/>
      <c r="N569" s="18"/>
      <c r="O569" s="19"/>
      <c r="P569" s="19"/>
      <c r="Q569" s="19"/>
    </row>
    <row r="570" ht="18.75" spans="1:17">
      <c r="A570" s="14">
        <v>565</v>
      </c>
      <c r="B570" s="15" t="s">
        <v>110</v>
      </c>
      <c r="C570" s="15" t="s">
        <v>498</v>
      </c>
      <c r="D570" s="16">
        <v>12545914.6914</v>
      </c>
      <c r="E570" s="16">
        <v>2844168.0311</v>
      </c>
      <c r="F570" s="17">
        <f t="shared" si="8"/>
        <v>15390082.7225</v>
      </c>
      <c r="G570" s="18"/>
      <c r="H570" s="18"/>
      <c r="I570" s="19"/>
      <c r="J570" s="19"/>
      <c r="K570" s="19"/>
      <c r="L570" s="19"/>
      <c r="M570" s="18"/>
      <c r="N570" s="18"/>
      <c r="O570" s="19"/>
      <c r="P570" s="19"/>
      <c r="Q570" s="19"/>
    </row>
    <row r="571" ht="18.75" spans="1:17">
      <c r="A571" s="14">
        <v>566</v>
      </c>
      <c r="B571" s="15" t="s">
        <v>110</v>
      </c>
      <c r="C571" s="15" t="s">
        <v>500</v>
      </c>
      <c r="D571" s="16">
        <v>7466379.2997</v>
      </c>
      <c r="E571" s="16">
        <v>1692633.6449</v>
      </c>
      <c r="F571" s="17">
        <f t="shared" si="8"/>
        <v>9159012.9446</v>
      </c>
      <c r="G571" s="18"/>
      <c r="H571" s="18"/>
      <c r="I571" s="19"/>
      <c r="J571" s="19"/>
      <c r="K571" s="19"/>
      <c r="L571" s="19"/>
      <c r="M571" s="18"/>
      <c r="N571" s="18"/>
      <c r="O571" s="19"/>
      <c r="P571" s="19"/>
      <c r="Q571" s="19"/>
    </row>
    <row r="572" ht="18.75" spans="1:17">
      <c r="A572" s="14">
        <v>567</v>
      </c>
      <c r="B572" s="15" t="s">
        <v>110</v>
      </c>
      <c r="C572" s="15" t="s">
        <v>502</v>
      </c>
      <c r="D572" s="16">
        <v>9328510.8643</v>
      </c>
      <c r="E572" s="16">
        <v>2114780.2317</v>
      </c>
      <c r="F572" s="17">
        <f t="shared" si="8"/>
        <v>11443291.096</v>
      </c>
      <c r="G572" s="18"/>
      <c r="H572" s="18"/>
      <c r="I572" s="19"/>
      <c r="J572" s="19"/>
      <c r="K572" s="19"/>
      <c r="L572" s="19"/>
      <c r="M572" s="18"/>
      <c r="N572" s="18"/>
      <c r="O572" s="19"/>
      <c r="P572" s="19"/>
      <c r="Q572" s="19"/>
    </row>
    <row r="573" ht="18.75" spans="1:17">
      <c r="A573" s="14">
        <v>568</v>
      </c>
      <c r="B573" s="15" t="s">
        <v>110</v>
      </c>
      <c r="C573" s="15" t="s">
        <v>504</v>
      </c>
      <c r="D573" s="16">
        <v>7196950.214</v>
      </c>
      <c r="E573" s="16">
        <v>1631553.8742</v>
      </c>
      <c r="F573" s="17">
        <f t="shared" si="8"/>
        <v>8828504.0882</v>
      </c>
      <c r="G573" s="18"/>
      <c r="H573" s="18"/>
      <c r="I573" s="19"/>
      <c r="J573" s="19"/>
      <c r="K573" s="19"/>
      <c r="L573" s="19"/>
      <c r="M573" s="18"/>
      <c r="N573" s="18"/>
      <c r="O573" s="19"/>
      <c r="P573" s="19"/>
      <c r="Q573" s="19"/>
    </row>
    <row r="574" ht="18.75" spans="1:17">
      <c r="A574" s="14">
        <v>569</v>
      </c>
      <c r="B574" s="15" t="s">
        <v>110</v>
      </c>
      <c r="C574" s="15" t="s">
        <v>506</v>
      </c>
      <c r="D574" s="16">
        <v>6502129.702</v>
      </c>
      <c r="E574" s="16">
        <v>1474037.5563</v>
      </c>
      <c r="F574" s="17">
        <f t="shared" si="8"/>
        <v>7976167.2583</v>
      </c>
      <c r="G574" s="18"/>
      <c r="H574" s="18"/>
      <c r="I574" s="19"/>
      <c r="J574" s="19"/>
      <c r="K574" s="19"/>
      <c r="L574" s="19"/>
      <c r="M574" s="18"/>
      <c r="N574" s="18"/>
      <c r="O574" s="19"/>
      <c r="P574" s="19"/>
      <c r="Q574" s="19"/>
    </row>
    <row r="575" ht="37.5" spans="1:17">
      <c r="A575" s="14">
        <v>570</v>
      </c>
      <c r="B575" s="15" t="s">
        <v>110</v>
      </c>
      <c r="C575" s="15" t="s">
        <v>508</v>
      </c>
      <c r="D575" s="16">
        <v>5863347.3438</v>
      </c>
      <c r="E575" s="16">
        <v>1329225.1287</v>
      </c>
      <c r="F575" s="17">
        <f t="shared" si="8"/>
        <v>7192572.4725</v>
      </c>
      <c r="G575" s="18"/>
      <c r="H575" s="18"/>
      <c r="I575" s="19"/>
      <c r="J575" s="19"/>
      <c r="K575" s="19"/>
      <c r="L575" s="19"/>
      <c r="M575" s="18"/>
      <c r="N575" s="18"/>
      <c r="O575" s="19"/>
      <c r="P575" s="19"/>
      <c r="Q575" s="19"/>
    </row>
    <row r="576" ht="18.75" spans="1:17">
      <c r="A576" s="14">
        <v>571</v>
      </c>
      <c r="B576" s="15" t="s">
        <v>110</v>
      </c>
      <c r="C576" s="15" t="s">
        <v>510</v>
      </c>
      <c r="D576" s="16">
        <v>6740662.3831</v>
      </c>
      <c r="E576" s="16">
        <v>1528113.0894</v>
      </c>
      <c r="F576" s="17">
        <f t="shared" si="8"/>
        <v>8268775.4725</v>
      </c>
      <c r="G576" s="18"/>
      <c r="H576" s="18"/>
      <c r="I576" s="19"/>
      <c r="J576" s="19"/>
      <c r="K576" s="19"/>
      <c r="L576" s="19"/>
      <c r="M576" s="18"/>
      <c r="N576" s="18"/>
      <c r="O576" s="19"/>
      <c r="P576" s="19"/>
      <c r="Q576" s="19"/>
    </row>
    <row r="577" ht="18.75" spans="1:17">
      <c r="A577" s="14">
        <v>572</v>
      </c>
      <c r="B577" s="15" t="s">
        <v>110</v>
      </c>
      <c r="C577" s="15" t="s">
        <v>512</v>
      </c>
      <c r="D577" s="16">
        <v>7060292.0447</v>
      </c>
      <c r="E577" s="16">
        <v>1600573.3673</v>
      </c>
      <c r="F577" s="17">
        <f t="shared" si="8"/>
        <v>8660865.412</v>
      </c>
      <c r="G577" s="18"/>
      <c r="H577" s="18"/>
      <c r="I577" s="19"/>
      <c r="J577" s="19"/>
      <c r="K577" s="19"/>
      <c r="L577" s="19"/>
      <c r="M577" s="18"/>
      <c r="N577" s="18"/>
      <c r="O577" s="19"/>
      <c r="P577" s="19"/>
      <c r="Q577" s="19"/>
    </row>
    <row r="578" ht="37.5" spans="1:17">
      <c r="A578" s="14">
        <v>573</v>
      </c>
      <c r="B578" s="15" t="s">
        <v>110</v>
      </c>
      <c r="C578" s="15" t="s">
        <v>514</v>
      </c>
      <c r="D578" s="16">
        <v>8560625.3411</v>
      </c>
      <c r="E578" s="16">
        <v>1940700.0223</v>
      </c>
      <c r="F578" s="17">
        <f t="shared" si="8"/>
        <v>10501325.3634</v>
      </c>
      <c r="G578" s="18"/>
      <c r="H578" s="18"/>
      <c r="I578" s="19"/>
      <c r="J578" s="19"/>
      <c r="K578" s="19"/>
      <c r="L578" s="19"/>
      <c r="M578" s="18"/>
      <c r="N578" s="18"/>
      <c r="O578" s="19"/>
      <c r="P578" s="19"/>
      <c r="Q578" s="19"/>
    </row>
    <row r="579" ht="18.75" spans="1:17">
      <c r="A579" s="14">
        <v>574</v>
      </c>
      <c r="B579" s="15" t="s">
        <v>110</v>
      </c>
      <c r="C579" s="15" t="s">
        <v>516</v>
      </c>
      <c r="D579" s="16">
        <v>7186474.0109</v>
      </c>
      <c r="E579" s="16">
        <v>1629178.9113</v>
      </c>
      <c r="F579" s="17">
        <f t="shared" si="8"/>
        <v>8815652.9222</v>
      </c>
      <c r="G579" s="18"/>
      <c r="H579" s="18"/>
      <c r="I579" s="19"/>
      <c r="J579" s="19"/>
      <c r="K579" s="19"/>
      <c r="L579" s="19"/>
      <c r="M579" s="18"/>
      <c r="N579" s="18"/>
      <c r="O579" s="19"/>
      <c r="P579" s="19"/>
      <c r="Q579" s="19"/>
    </row>
    <row r="580" ht="18.75" spans="1:17">
      <c r="A580" s="14">
        <v>575</v>
      </c>
      <c r="B580" s="15" t="s">
        <v>110</v>
      </c>
      <c r="C580" s="15" t="s">
        <v>518</v>
      </c>
      <c r="D580" s="16">
        <v>6679080.004</v>
      </c>
      <c r="E580" s="16">
        <v>1514152.3191</v>
      </c>
      <c r="F580" s="17">
        <f t="shared" si="8"/>
        <v>8193232.3231</v>
      </c>
      <c r="G580" s="18"/>
      <c r="H580" s="18"/>
      <c r="I580" s="19"/>
      <c r="J580" s="19"/>
      <c r="K580" s="19"/>
      <c r="L580" s="19"/>
      <c r="M580" s="18"/>
      <c r="N580" s="18"/>
      <c r="O580" s="19"/>
      <c r="P580" s="19"/>
      <c r="Q580" s="19"/>
    </row>
    <row r="581" ht="37.5" spans="1:17">
      <c r="A581" s="14">
        <v>576</v>
      </c>
      <c r="B581" s="15" t="s">
        <v>110</v>
      </c>
      <c r="C581" s="15" t="s">
        <v>521</v>
      </c>
      <c r="D581" s="16">
        <v>6344072.0366</v>
      </c>
      <c r="E581" s="16">
        <v>1438205.768</v>
      </c>
      <c r="F581" s="17">
        <f t="shared" si="8"/>
        <v>7782277.8046</v>
      </c>
      <c r="G581" s="18"/>
      <c r="H581" s="18"/>
      <c r="I581" s="19"/>
      <c r="J581" s="19"/>
      <c r="K581" s="19"/>
      <c r="L581" s="19"/>
      <c r="M581" s="18"/>
      <c r="N581" s="18"/>
      <c r="O581" s="19"/>
      <c r="P581" s="19"/>
      <c r="Q581" s="19"/>
    </row>
    <row r="582" ht="18.75" spans="1:17">
      <c r="A582" s="14">
        <v>577</v>
      </c>
      <c r="B582" s="15" t="s">
        <v>110</v>
      </c>
      <c r="C582" s="15" t="s">
        <v>523</v>
      </c>
      <c r="D582" s="16">
        <v>8604658.2773</v>
      </c>
      <c r="E582" s="16">
        <v>1950682.3211</v>
      </c>
      <c r="F582" s="17">
        <f t="shared" si="8"/>
        <v>10555340.5984</v>
      </c>
      <c r="G582" s="18"/>
      <c r="H582" s="18"/>
      <c r="I582" s="19"/>
      <c r="J582" s="19"/>
      <c r="K582" s="19"/>
      <c r="L582" s="19"/>
      <c r="M582" s="18"/>
      <c r="N582" s="18"/>
      <c r="O582" s="19"/>
      <c r="P582" s="19"/>
      <c r="Q582" s="19"/>
    </row>
    <row r="583" ht="37.5" spans="1:17">
      <c r="A583" s="14">
        <v>578</v>
      </c>
      <c r="B583" s="15" t="s">
        <v>111</v>
      </c>
      <c r="C583" s="15" t="s">
        <v>527</v>
      </c>
      <c r="D583" s="16">
        <v>8294198.8206</v>
      </c>
      <c r="E583" s="16">
        <v>1880300.9354</v>
      </c>
      <c r="F583" s="17">
        <f t="shared" ref="F583:F646" si="9">D583+E583</f>
        <v>10174499.756</v>
      </c>
      <c r="G583" s="18"/>
      <c r="H583" s="18"/>
      <c r="I583" s="19"/>
      <c r="J583" s="19"/>
      <c r="K583" s="19"/>
      <c r="L583" s="19"/>
      <c r="M583" s="18"/>
      <c r="N583" s="18"/>
      <c r="O583" s="19"/>
      <c r="P583" s="19"/>
      <c r="Q583" s="19"/>
    </row>
    <row r="584" ht="37.5" spans="1:17">
      <c r="A584" s="14">
        <v>579</v>
      </c>
      <c r="B584" s="15" t="s">
        <v>111</v>
      </c>
      <c r="C584" s="15" t="s">
        <v>529</v>
      </c>
      <c r="D584" s="16">
        <v>8773932.1567</v>
      </c>
      <c r="E584" s="16">
        <v>1989056.8333</v>
      </c>
      <c r="F584" s="17">
        <f t="shared" si="9"/>
        <v>10762988.99</v>
      </c>
      <c r="G584" s="18"/>
      <c r="H584" s="18"/>
      <c r="I584" s="19"/>
      <c r="J584" s="19"/>
      <c r="K584" s="19"/>
      <c r="L584" s="19"/>
      <c r="M584" s="18"/>
      <c r="N584" s="18"/>
      <c r="O584" s="19"/>
      <c r="P584" s="19"/>
      <c r="Q584" s="19"/>
    </row>
    <row r="585" ht="37.5" spans="1:17">
      <c r="A585" s="14">
        <v>580</v>
      </c>
      <c r="B585" s="15" t="s">
        <v>111</v>
      </c>
      <c r="C585" s="15" t="s">
        <v>531</v>
      </c>
      <c r="D585" s="16">
        <v>8932585.129</v>
      </c>
      <c r="E585" s="16">
        <v>2025023.5781</v>
      </c>
      <c r="F585" s="17">
        <f t="shared" si="9"/>
        <v>10957608.7071</v>
      </c>
      <c r="G585" s="18"/>
      <c r="H585" s="18"/>
      <c r="I585" s="19"/>
      <c r="J585" s="19"/>
      <c r="K585" s="19"/>
      <c r="L585" s="19"/>
      <c r="M585" s="18"/>
      <c r="N585" s="18"/>
      <c r="O585" s="19"/>
      <c r="P585" s="19"/>
      <c r="Q585" s="19"/>
    </row>
    <row r="586" ht="37.5" spans="1:17">
      <c r="A586" s="14">
        <v>581</v>
      </c>
      <c r="B586" s="15" t="s">
        <v>111</v>
      </c>
      <c r="C586" s="15" t="s">
        <v>533</v>
      </c>
      <c r="D586" s="16">
        <v>6625451.6522</v>
      </c>
      <c r="E586" s="16">
        <v>1501994.7325</v>
      </c>
      <c r="F586" s="17">
        <f t="shared" si="9"/>
        <v>8127446.3847</v>
      </c>
      <c r="G586" s="18"/>
      <c r="H586" s="18"/>
      <c r="I586" s="19"/>
      <c r="J586" s="19"/>
      <c r="K586" s="19"/>
      <c r="L586" s="19"/>
      <c r="M586" s="18"/>
      <c r="N586" s="18"/>
      <c r="O586" s="19"/>
      <c r="P586" s="19"/>
      <c r="Q586" s="19"/>
    </row>
    <row r="587" ht="18.75" spans="1:17">
      <c r="A587" s="14">
        <v>582</v>
      </c>
      <c r="B587" s="15" t="s">
        <v>111</v>
      </c>
      <c r="C587" s="15" t="s">
        <v>535</v>
      </c>
      <c r="D587" s="16">
        <v>6942671.5052</v>
      </c>
      <c r="E587" s="16">
        <v>1573908.7051</v>
      </c>
      <c r="F587" s="17">
        <f t="shared" si="9"/>
        <v>8516580.2103</v>
      </c>
      <c r="G587" s="18"/>
      <c r="H587" s="18"/>
      <c r="I587" s="19"/>
      <c r="J587" s="19"/>
      <c r="K587" s="19"/>
      <c r="L587" s="19"/>
      <c r="M587" s="18"/>
      <c r="N587" s="18"/>
      <c r="O587" s="19"/>
      <c r="P587" s="19"/>
      <c r="Q587" s="19"/>
    </row>
    <row r="588" ht="18.75" spans="1:17">
      <c r="A588" s="14">
        <v>583</v>
      </c>
      <c r="B588" s="15" t="s">
        <v>111</v>
      </c>
      <c r="C588" s="15" t="s">
        <v>537</v>
      </c>
      <c r="D588" s="16">
        <v>10669253.4468</v>
      </c>
      <c r="E588" s="16">
        <v>2418727.5552</v>
      </c>
      <c r="F588" s="17">
        <f t="shared" si="9"/>
        <v>13087981.002</v>
      </c>
      <c r="G588" s="18"/>
      <c r="H588" s="18"/>
      <c r="I588" s="19"/>
      <c r="J588" s="19"/>
      <c r="K588" s="19"/>
      <c r="L588" s="19"/>
      <c r="M588" s="18"/>
      <c r="N588" s="18"/>
      <c r="O588" s="19"/>
      <c r="P588" s="19"/>
      <c r="Q588" s="19"/>
    </row>
    <row r="589" ht="18.75" spans="1:17">
      <c r="A589" s="14">
        <v>584</v>
      </c>
      <c r="B589" s="15" t="s">
        <v>111</v>
      </c>
      <c r="C589" s="15" t="s">
        <v>539</v>
      </c>
      <c r="D589" s="16">
        <v>7514158.5739</v>
      </c>
      <c r="E589" s="16">
        <v>1703465.2413</v>
      </c>
      <c r="F589" s="17">
        <f t="shared" si="9"/>
        <v>9217623.8152</v>
      </c>
      <c r="G589" s="18"/>
      <c r="H589" s="18"/>
      <c r="I589" s="19"/>
      <c r="J589" s="19"/>
      <c r="K589" s="19"/>
      <c r="L589" s="19"/>
      <c r="M589" s="18"/>
      <c r="N589" s="18"/>
      <c r="O589" s="19"/>
      <c r="P589" s="19"/>
      <c r="Q589" s="19"/>
    </row>
    <row r="590" ht="18.75" spans="1:17">
      <c r="A590" s="14">
        <v>585</v>
      </c>
      <c r="B590" s="15" t="s">
        <v>111</v>
      </c>
      <c r="C590" s="15" t="s">
        <v>541</v>
      </c>
      <c r="D590" s="16">
        <v>7570549.1772</v>
      </c>
      <c r="E590" s="16">
        <v>1716249.0323</v>
      </c>
      <c r="F590" s="17">
        <f t="shared" si="9"/>
        <v>9286798.2095</v>
      </c>
      <c r="G590" s="18"/>
      <c r="H590" s="18"/>
      <c r="I590" s="19"/>
      <c r="J590" s="19"/>
      <c r="K590" s="19"/>
      <c r="L590" s="19"/>
      <c r="M590" s="18"/>
      <c r="N590" s="18"/>
      <c r="O590" s="19"/>
      <c r="P590" s="19"/>
      <c r="Q590" s="19"/>
    </row>
    <row r="591" ht="18.75" spans="1:17">
      <c r="A591" s="14">
        <v>586</v>
      </c>
      <c r="B591" s="15" t="s">
        <v>111</v>
      </c>
      <c r="C591" s="15" t="s">
        <v>543</v>
      </c>
      <c r="D591" s="16">
        <v>9101648.7011</v>
      </c>
      <c r="E591" s="16">
        <v>2063350.4135</v>
      </c>
      <c r="F591" s="17">
        <f t="shared" si="9"/>
        <v>11164999.1146</v>
      </c>
      <c r="G591" s="18"/>
      <c r="H591" s="18"/>
      <c r="I591" s="19"/>
      <c r="J591" s="19"/>
      <c r="K591" s="19"/>
      <c r="L591" s="19"/>
      <c r="M591" s="18"/>
      <c r="N591" s="18"/>
      <c r="O591" s="19"/>
      <c r="P591" s="19"/>
      <c r="Q591" s="19"/>
    </row>
    <row r="592" ht="18.75" spans="1:17">
      <c r="A592" s="14">
        <v>587</v>
      </c>
      <c r="B592" s="15" t="s">
        <v>111</v>
      </c>
      <c r="C592" s="15" t="s">
        <v>545</v>
      </c>
      <c r="D592" s="16">
        <v>9876405.7592</v>
      </c>
      <c r="E592" s="16">
        <v>2238988.4049</v>
      </c>
      <c r="F592" s="17">
        <f t="shared" si="9"/>
        <v>12115394.1641</v>
      </c>
      <c r="G592" s="18"/>
      <c r="H592" s="18"/>
      <c r="I592" s="19"/>
      <c r="J592" s="19"/>
      <c r="K592" s="19"/>
      <c r="L592" s="19"/>
      <c r="M592" s="18"/>
      <c r="N592" s="18"/>
      <c r="O592" s="19"/>
      <c r="P592" s="19"/>
      <c r="Q592" s="19"/>
    </row>
    <row r="593" ht="18.75" spans="1:17">
      <c r="A593" s="14">
        <v>588</v>
      </c>
      <c r="B593" s="15" t="s">
        <v>111</v>
      </c>
      <c r="C593" s="15" t="s">
        <v>547</v>
      </c>
      <c r="D593" s="16">
        <v>7556924.7254</v>
      </c>
      <c r="E593" s="16">
        <v>1713160.3591</v>
      </c>
      <c r="F593" s="17">
        <f t="shared" si="9"/>
        <v>9270085.0845</v>
      </c>
      <c r="G593" s="18"/>
      <c r="H593" s="18"/>
      <c r="I593" s="19"/>
      <c r="J593" s="19"/>
      <c r="K593" s="19"/>
      <c r="L593" s="19"/>
      <c r="M593" s="18"/>
      <c r="N593" s="18"/>
      <c r="O593" s="19"/>
      <c r="P593" s="19"/>
      <c r="Q593" s="19"/>
    </row>
    <row r="594" ht="37.5" spans="1:17">
      <c r="A594" s="14">
        <v>589</v>
      </c>
      <c r="B594" s="15" t="s">
        <v>111</v>
      </c>
      <c r="C594" s="15" t="s">
        <v>549</v>
      </c>
      <c r="D594" s="16">
        <v>7821912.4346</v>
      </c>
      <c r="E594" s="16">
        <v>1773233.2664</v>
      </c>
      <c r="F594" s="17">
        <f t="shared" si="9"/>
        <v>9595145.701</v>
      </c>
      <c r="G594" s="18"/>
      <c r="H594" s="18"/>
      <c r="I594" s="19"/>
      <c r="J594" s="19"/>
      <c r="K594" s="19"/>
      <c r="L594" s="19"/>
      <c r="M594" s="18"/>
      <c r="N594" s="18"/>
      <c r="O594" s="19"/>
      <c r="P594" s="19"/>
      <c r="Q594" s="19"/>
    </row>
    <row r="595" ht="18.75" spans="1:17">
      <c r="A595" s="14">
        <v>590</v>
      </c>
      <c r="B595" s="15" t="s">
        <v>111</v>
      </c>
      <c r="C595" s="15" t="s">
        <v>551</v>
      </c>
      <c r="D595" s="16">
        <v>7269031.4374</v>
      </c>
      <c r="E595" s="16">
        <v>1647894.7403</v>
      </c>
      <c r="F595" s="17">
        <f t="shared" si="9"/>
        <v>8916926.1777</v>
      </c>
      <c r="G595" s="18"/>
      <c r="H595" s="18"/>
      <c r="I595" s="19"/>
      <c r="J595" s="19"/>
      <c r="K595" s="19"/>
      <c r="L595" s="19"/>
      <c r="M595" s="18"/>
      <c r="N595" s="18"/>
      <c r="O595" s="19"/>
      <c r="P595" s="19"/>
      <c r="Q595" s="19"/>
    </row>
    <row r="596" ht="18.75" spans="1:17">
      <c r="A596" s="14">
        <v>591</v>
      </c>
      <c r="B596" s="15" t="s">
        <v>111</v>
      </c>
      <c r="C596" s="15" t="s">
        <v>553</v>
      </c>
      <c r="D596" s="16">
        <v>9090915.743</v>
      </c>
      <c r="E596" s="16">
        <v>2060917.2441</v>
      </c>
      <c r="F596" s="17">
        <f t="shared" si="9"/>
        <v>11151832.9871</v>
      </c>
      <c r="G596" s="18"/>
      <c r="H596" s="18"/>
      <c r="I596" s="19"/>
      <c r="J596" s="19"/>
      <c r="K596" s="19"/>
      <c r="L596" s="19"/>
      <c r="M596" s="18"/>
      <c r="N596" s="18"/>
      <c r="O596" s="19"/>
      <c r="P596" s="19"/>
      <c r="Q596" s="19"/>
    </row>
    <row r="597" ht="18.75" spans="1:17">
      <c r="A597" s="14">
        <v>592</v>
      </c>
      <c r="B597" s="15" t="s">
        <v>111</v>
      </c>
      <c r="C597" s="15" t="s">
        <v>555</v>
      </c>
      <c r="D597" s="16">
        <v>6033354.2944</v>
      </c>
      <c r="E597" s="16">
        <v>1367765.8287</v>
      </c>
      <c r="F597" s="17">
        <f t="shared" si="9"/>
        <v>7401120.1231</v>
      </c>
      <c r="G597" s="18"/>
      <c r="H597" s="18"/>
      <c r="I597" s="19"/>
      <c r="J597" s="19"/>
      <c r="K597" s="19"/>
      <c r="L597" s="19"/>
      <c r="M597" s="18"/>
      <c r="N597" s="18"/>
      <c r="O597" s="19"/>
      <c r="P597" s="19"/>
      <c r="Q597" s="19"/>
    </row>
    <row r="598" ht="18.75" spans="1:17">
      <c r="A598" s="14">
        <v>593</v>
      </c>
      <c r="B598" s="15" t="s">
        <v>111</v>
      </c>
      <c r="C598" s="15" t="s">
        <v>557</v>
      </c>
      <c r="D598" s="16">
        <v>9971492.4408</v>
      </c>
      <c r="E598" s="16">
        <v>2260544.6251</v>
      </c>
      <c r="F598" s="17">
        <f t="shared" si="9"/>
        <v>12232037.0659</v>
      </c>
      <c r="G598" s="18"/>
      <c r="H598" s="18"/>
      <c r="I598" s="19"/>
      <c r="J598" s="19"/>
      <c r="K598" s="19"/>
      <c r="L598" s="19"/>
      <c r="M598" s="18"/>
      <c r="N598" s="18"/>
      <c r="O598" s="19"/>
      <c r="P598" s="19"/>
      <c r="Q598" s="19"/>
    </row>
    <row r="599" ht="18.75" spans="1:17">
      <c r="A599" s="14">
        <v>594</v>
      </c>
      <c r="B599" s="15" t="s">
        <v>111</v>
      </c>
      <c r="C599" s="15" t="s">
        <v>559</v>
      </c>
      <c r="D599" s="16">
        <v>8034317.7167</v>
      </c>
      <c r="E599" s="16">
        <v>1821385.6992</v>
      </c>
      <c r="F599" s="17">
        <f t="shared" si="9"/>
        <v>9855703.4159</v>
      </c>
      <c r="G599" s="18"/>
      <c r="H599" s="18"/>
      <c r="I599" s="19"/>
      <c r="J599" s="19"/>
      <c r="K599" s="19"/>
      <c r="L599" s="19"/>
      <c r="M599" s="18"/>
      <c r="N599" s="18"/>
      <c r="O599" s="19"/>
      <c r="P599" s="19"/>
      <c r="Q599" s="19"/>
    </row>
    <row r="600" ht="18.75" spans="1:17">
      <c r="A600" s="14">
        <v>595</v>
      </c>
      <c r="B600" s="15" t="s">
        <v>111</v>
      </c>
      <c r="C600" s="15" t="s">
        <v>561</v>
      </c>
      <c r="D600" s="16">
        <v>9426383.3241</v>
      </c>
      <c r="E600" s="16">
        <v>2136967.9899</v>
      </c>
      <c r="F600" s="17">
        <f t="shared" si="9"/>
        <v>11563351.314</v>
      </c>
      <c r="G600" s="18"/>
      <c r="H600" s="18"/>
      <c r="I600" s="19"/>
      <c r="J600" s="19"/>
      <c r="K600" s="19"/>
      <c r="L600" s="19"/>
      <c r="M600" s="18"/>
      <c r="N600" s="18"/>
      <c r="O600" s="19"/>
      <c r="P600" s="19"/>
      <c r="Q600" s="19"/>
    </row>
    <row r="601" ht="37.5" spans="1:17">
      <c r="A601" s="14">
        <v>596</v>
      </c>
      <c r="B601" s="15" t="s">
        <v>112</v>
      </c>
      <c r="C601" s="15" t="s">
        <v>565</v>
      </c>
      <c r="D601" s="16">
        <v>5891048.6444</v>
      </c>
      <c r="E601" s="16">
        <v>1335505.0338</v>
      </c>
      <c r="F601" s="17">
        <f t="shared" si="9"/>
        <v>7226553.6782</v>
      </c>
      <c r="G601" s="18"/>
      <c r="H601" s="18"/>
      <c r="I601" s="19"/>
      <c r="J601" s="19"/>
      <c r="K601" s="19"/>
      <c r="L601" s="19"/>
      <c r="M601" s="18"/>
      <c r="N601" s="18"/>
      <c r="O601" s="19"/>
      <c r="P601" s="19"/>
      <c r="Q601" s="19"/>
    </row>
    <row r="602" ht="37.5" spans="1:17">
      <c r="A602" s="14">
        <v>597</v>
      </c>
      <c r="B602" s="15" t="s">
        <v>112</v>
      </c>
      <c r="C602" s="15" t="s">
        <v>567</v>
      </c>
      <c r="D602" s="16">
        <v>5907573.8511</v>
      </c>
      <c r="E602" s="16">
        <v>1339251.3103</v>
      </c>
      <c r="F602" s="17">
        <f t="shared" si="9"/>
        <v>7246825.1614</v>
      </c>
      <c r="G602" s="18"/>
      <c r="H602" s="18"/>
      <c r="I602" s="19"/>
      <c r="J602" s="19"/>
      <c r="K602" s="19"/>
      <c r="L602" s="19"/>
      <c r="M602" s="18"/>
      <c r="N602" s="18"/>
      <c r="O602" s="19"/>
      <c r="P602" s="19"/>
      <c r="Q602" s="19"/>
    </row>
    <row r="603" ht="18.75" spans="1:17">
      <c r="A603" s="14">
        <v>598</v>
      </c>
      <c r="B603" s="15" t="s">
        <v>112</v>
      </c>
      <c r="C603" s="15" t="s">
        <v>569</v>
      </c>
      <c r="D603" s="16">
        <v>7359844.6998</v>
      </c>
      <c r="E603" s="16">
        <v>1668482.1732</v>
      </c>
      <c r="F603" s="17">
        <f t="shared" si="9"/>
        <v>9028326.873</v>
      </c>
      <c r="G603" s="18"/>
      <c r="H603" s="18"/>
      <c r="I603" s="19"/>
      <c r="J603" s="19"/>
      <c r="K603" s="19"/>
      <c r="L603" s="19"/>
      <c r="M603" s="18"/>
      <c r="N603" s="18"/>
      <c r="O603" s="19"/>
      <c r="P603" s="19"/>
      <c r="Q603" s="19"/>
    </row>
    <row r="604" ht="18.75" spans="1:17">
      <c r="A604" s="14">
        <v>599</v>
      </c>
      <c r="B604" s="15" t="s">
        <v>112</v>
      </c>
      <c r="C604" s="15" t="s">
        <v>571</v>
      </c>
      <c r="D604" s="16">
        <v>6505940.0383</v>
      </c>
      <c r="E604" s="16">
        <v>1474901.3623</v>
      </c>
      <c r="F604" s="17">
        <f t="shared" si="9"/>
        <v>7980841.4006</v>
      </c>
      <c r="G604" s="18"/>
      <c r="H604" s="18"/>
      <c r="I604" s="19"/>
      <c r="J604" s="19"/>
      <c r="K604" s="19"/>
      <c r="L604" s="19"/>
      <c r="M604" s="18"/>
      <c r="N604" s="18"/>
      <c r="O604" s="19"/>
      <c r="P604" s="19"/>
      <c r="Q604" s="19"/>
    </row>
    <row r="605" ht="18.75" spans="1:17">
      <c r="A605" s="14">
        <v>600</v>
      </c>
      <c r="B605" s="15" t="s">
        <v>112</v>
      </c>
      <c r="C605" s="15" t="s">
        <v>574</v>
      </c>
      <c r="D605" s="16">
        <v>6156660.6083</v>
      </c>
      <c r="E605" s="16">
        <v>1395719.4602</v>
      </c>
      <c r="F605" s="17">
        <f t="shared" si="9"/>
        <v>7552380.0685</v>
      </c>
      <c r="G605" s="18"/>
      <c r="H605" s="18"/>
      <c r="I605" s="19"/>
      <c r="J605" s="19"/>
      <c r="K605" s="19"/>
      <c r="L605" s="19"/>
      <c r="M605" s="18"/>
      <c r="N605" s="18"/>
      <c r="O605" s="19"/>
      <c r="P605" s="19"/>
      <c r="Q605" s="19"/>
    </row>
    <row r="606" ht="18.75" spans="1:17">
      <c r="A606" s="14">
        <v>601</v>
      </c>
      <c r="B606" s="15" t="s">
        <v>112</v>
      </c>
      <c r="C606" s="15" t="s">
        <v>576</v>
      </c>
      <c r="D606" s="16">
        <v>7012134.0354</v>
      </c>
      <c r="E606" s="16">
        <v>1589655.9114</v>
      </c>
      <c r="F606" s="17">
        <f t="shared" si="9"/>
        <v>8601789.9468</v>
      </c>
      <c r="G606" s="18"/>
      <c r="H606" s="18"/>
      <c r="I606" s="19"/>
      <c r="J606" s="19"/>
      <c r="K606" s="19"/>
      <c r="L606" s="19"/>
      <c r="M606" s="18"/>
      <c r="N606" s="18"/>
      <c r="O606" s="19"/>
      <c r="P606" s="19"/>
      <c r="Q606" s="19"/>
    </row>
    <row r="607" ht="18.75" spans="1:17">
      <c r="A607" s="14">
        <v>602</v>
      </c>
      <c r="B607" s="15" t="s">
        <v>112</v>
      </c>
      <c r="C607" s="15" t="s">
        <v>578</v>
      </c>
      <c r="D607" s="16">
        <v>5877210.1601</v>
      </c>
      <c r="E607" s="16">
        <v>1332367.8393</v>
      </c>
      <c r="F607" s="17">
        <f t="shared" si="9"/>
        <v>7209577.9994</v>
      </c>
      <c r="G607" s="18"/>
      <c r="H607" s="18"/>
      <c r="I607" s="19"/>
      <c r="J607" s="19"/>
      <c r="K607" s="19"/>
      <c r="L607" s="19"/>
      <c r="M607" s="18"/>
      <c r="N607" s="18"/>
      <c r="O607" s="19"/>
      <c r="P607" s="19"/>
      <c r="Q607" s="19"/>
    </row>
    <row r="608" ht="18.75" spans="1:17">
      <c r="A608" s="14">
        <v>603</v>
      </c>
      <c r="B608" s="15" t="s">
        <v>112</v>
      </c>
      <c r="C608" s="15" t="s">
        <v>579</v>
      </c>
      <c r="D608" s="16">
        <v>6103784.4757</v>
      </c>
      <c r="E608" s="16">
        <v>1383732.4023</v>
      </c>
      <c r="F608" s="17">
        <f t="shared" si="9"/>
        <v>7487516.878</v>
      </c>
      <c r="G608" s="18"/>
      <c r="H608" s="18"/>
      <c r="I608" s="19"/>
      <c r="J608" s="19"/>
      <c r="K608" s="19"/>
      <c r="L608" s="19"/>
      <c r="M608" s="18"/>
      <c r="N608" s="18"/>
      <c r="O608" s="19"/>
      <c r="P608" s="19"/>
      <c r="Q608" s="19"/>
    </row>
    <row r="609" ht="18.75" spans="1:17">
      <c r="A609" s="14">
        <v>604</v>
      </c>
      <c r="B609" s="15" t="s">
        <v>112</v>
      </c>
      <c r="C609" s="15" t="s">
        <v>581</v>
      </c>
      <c r="D609" s="16">
        <v>6003374.8932</v>
      </c>
      <c r="E609" s="16">
        <v>1360969.4765</v>
      </c>
      <c r="F609" s="17">
        <f t="shared" si="9"/>
        <v>7364344.3697</v>
      </c>
      <c r="G609" s="18"/>
      <c r="H609" s="18"/>
      <c r="I609" s="19"/>
      <c r="J609" s="19"/>
      <c r="K609" s="19"/>
      <c r="L609" s="19"/>
      <c r="M609" s="18"/>
      <c r="N609" s="18"/>
      <c r="O609" s="19"/>
      <c r="P609" s="19"/>
      <c r="Q609" s="19"/>
    </row>
    <row r="610" ht="18.75" spans="1:17">
      <c r="A610" s="14">
        <v>605</v>
      </c>
      <c r="B610" s="15" t="s">
        <v>112</v>
      </c>
      <c r="C610" s="15" t="s">
        <v>583</v>
      </c>
      <c r="D610" s="16">
        <v>6815016.8145</v>
      </c>
      <c r="E610" s="16">
        <v>1544969.2934</v>
      </c>
      <c r="F610" s="17">
        <f t="shared" si="9"/>
        <v>8359986.1079</v>
      </c>
      <c r="G610" s="18"/>
      <c r="H610" s="18"/>
      <c r="I610" s="19"/>
      <c r="J610" s="19"/>
      <c r="K610" s="19"/>
      <c r="L610" s="19"/>
      <c r="M610" s="18"/>
      <c r="N610" s="18"/>
      <c r="O610" s="19"/>
      <c r="P610" s="19"/>
      <c r="Q610" s="19"/>
    </row>
    <row r="611" ht="18.75" spans="1:17">
      <c r="A611" s="14">
        <v>606</v>
      </c>
      <c r="B611" s="15" t="s">
        <v>112</v>
      </c>
      <c r="C611" s="15" t="s">
        <v>585</v>
      </c>
      <c r="D611" s="16">
        <v>7215948.4562</v>
      </c>
      <c r="E611" s="16">
        <v>1635860.7896</v>
      </c>
      <c r="F611" s="17">
        <f t="shared" si="9"/>
        <v>8851809.2458</v>
      </c>
      <c r="G611" s="18"/>
      <c r="H611" s="18"/>
      <c r="I611" s="19"/>
      <c r="J611" s="19"/>
      <c r="K611" s="19"/>
      <c r="L611" s="19"/>
      <c r="M611" s="18"/>
      <c r="N611" s="18"/>
      <c r="O611" s="19"/>
      <c r="P611" s="19"/>
      <c r="Q611" s="19"/>
    </row>
    <row r="612" ht="18.75" spans="1:17">
      <c r="A612" s="14">
        <v>607</v>
      </c>
      <c r="B612" s="15" t="s">
        <v>112</v>
      </c>
      <c r="C612" s="15" t="s">
        <v>587</v>
      </c>
      <c r="D612" s="16">
        <v>8339973.5208</v>
      </c>
      <c r="E612" s="16">
        <v>1890678.0934</v>
      </c>
      <c r="F612" s="17">
        <f t="shared" si="9"/>
        <v>10230651.6142</v>
      </c>
      <c r="G612" s="18"/>
      <c r="H612" s="18"/>
      <c r="I612" s="19"/>
      <c r="J612" s="19"/>
      <c r="K612" s="19"/>
      <c r="L612" s="19"/>
      <c r="M612" s="18"/>
      <c r="N612" s="18"/>
      <c r="O612" s="19"/>
      <c r="P612" s="19"/>
      <c r="Q612" s="19"/>
    </row>
    <row r="613" ht="18.75" spans="1:17">
      <c r="A613" s="14">
        <v>608</v>
      </c>
      <c r="B613" s="15" t="s">
        <v>112</v>
      </c>
      <c r="C613" s="15" t="s">
        <v>589</v>
      </c>
      <c r="D613" s="16">
        <v>7774058.2906</v>
      </c>
      <c r="E613" s="16">
        <v>1762384.697</v>
      </c>
      <c r="F613" s="17">
        <f t="shared" si="9"/>
        <v>9536442.9876</v>
      </c>
      <c r="G613" s="18"/>
      <c r="H613" s="18"/>
      <c r="I613" s="19"/>
      <c r="J613" s="19"/>
      <c r="K613" s="19"/>
      <c r="L613" s="19"/>
      <c r="M613" s="18"/>
      <c r="N613" s="18"/>
      <c r="O613" s="19"/>
      <c r="P613" s="19"/>
      <c r="Q613" s="19"/>
    </row>
    <row r="614" ht="18.75" spans="1:17">
      <c r="A614" s="14">
        <v>609</v>
      </c>
      <c r="B614" s="15" t="s">
        <v>112</v>
      </c>
      <c r="C614" s="15" t="s">
        <v>591</v>
      </c>
      <c r="D614" s="16">
        <v>6776571.0951</v>
      </c>
      <c r="E614" s="16">
        <v>1536253.6207</v>
      </c>
      <c r="F614" s="17">
        <f t="shared" si="9"/>
        <v>8312824.7158</v>
      </c>
      <c r="G614" s="18"/>
      <c r="H614" s="18"/>
      <c r="I614" s="19"/>
      <c r="J614" s="19"/>
      <c r="K614" s="19"/>
      <c r="L614" s="19"/>
      <c r="M614" s="18"/>
      <c r="N614" s="18"/>
      <c r="O614" s="19"/>
      <c r="P614" s="19"/>
      <c r="Q614" s="19"/>
    </row>
    <row r="615" ht="18.75" spans="1:17">
      <c r="A615" s="14">
        <v>610</v>
      </c>
      <c r="B615" s="15" t="s">
        <v>112</v>
      </c>
      <c r="C615" s="15" t="s">
        <v>593</v>
      </c>
      <c r="D615" s="16">
        <v>5325173.6071</v>
      </c>
      <c r="E615" s="16">
        <v>1207220.7492</v>
      </c>
      <c r="F615" s="17">
        <f t="shared" si="9"/>
        <v>6532394.3563</v>
      </c>
      <c r="G615" s="18"/>
      <c r="H615" s="18"/>
      <c r="I615" s="19"/>
      <c r="J615" s="19"/>
      <c r="K615" s="19"/>
      <c r="L615" s="19"/>
      <c r="M615" s="18"/>
      <c r="N615" s="18"/>
      <c r="O615" s="19"/>
      <c r="P615" s="19"/>
      <c r="Q615" s="19"/>
    </row>
    <row r="616" ht="18.75" spans="1:17">
      <c r="A616" s="14">
        <v>611</v>
      </c>
      <c r="B616" s="15" t="s">
        <v>112</v>
      </c>
      <c r="C616" s="15" t="s">
        <v>333</v>
      </c>
      <c r="D616" s="16">
        <v>6861990.1782</v>
      </c>
      <c r="E616" s="16">
        <v>1555618.1892</v>
      </c>
      <c r="F616" s="17">
        <f t="shared" si="9"/>
        <v>8417608.3674</v>
      </c>
      <c r="G616" s="18"/>
      <c r="H616" s="18"/>
      <c r="I616" s="19"/>
      <c r="J616" s="19"/>
      <c r="K616" s="19"/>
      <c r="L616" s="19"/>
      <c r="M616" s="18"/>
      <c r="N616" s="18"/>
      <c r="O616" s="19"/>
      <c r="P616" s="19"/>
      <c r="Q616" s="19"/>
    </row>
    <row r="617" ht="18.75" spans="1:17">
      <c r="A617" s="14">
        <v>612</v>
      </c>
      <c r="B617" s="15" t="s">
        <v>112</v>
      </c>
      <c r="C617" s="15" t="s">
        <v>596</v>
      </c>
      <c r="D617" s="16">
        <v>6049782.5482</v>
      </c>
      <c r="E617" s="16">
        <v>1371490.1258</v>
      </c>
      <c r="F617" s="17">
        <f t="shared" si="9"/>
        <v>7421272.674</v>
      </c>
      <c r="G617" s="18"/>
      <c r="H617" s="18"/>
      <c r="I617" s="19"/>
      <c r="J617" s="19"/>
      <c r="K617" s="19"/>
      <c r="L617" s="19"/>
      <c r="M617" s="18"/>
      <c r="N617" s="18"/>
      <c r="O617" s="19"/>
      <c r="P617" s="19"/>
      <c r="Q617" s="19"/>
    </row>
    <row r="618" ht="18.75" spans="1:17">
      <c r="A618" s="14">
        <v>613</v>
      </c>
      <c r="B618" s="15" t="s">
        <v>112</v>
      </c>
      <c r="C618" s="15" t="s">
        <v>598</v>
      </c>
      <c r="D618" s="16">
        <v>6306963.802</v>
      </c>
      <c r="E618" s="16">
        <v>1429793.3041</v>
      </c>
      <c r="F618" s="17">
        <f t="shared" si="9"/>
        <v>7736757.1061</v>
      </c>
      <c r="G618" s="18"/>
      <c r="H618" s="18"/>
      <c r="I618" s="19"/>
      <c r="J618" s="19"/>
      <c r="K618" s="19"/>
      <c r="L618" s="19"/>
      <c r="M618" s="18"/>
      <c r="N618" s="18"/>
      <c r="O618" s="19"/>
      <c r="P618" s="19"/>
      <c r="Q618" s="19"/>
    </row>
    <row r="619" ht="18.75" spans="1:17">
      <c r="A619" s="14">
        <v>614</v>
      </c>
      <c r="B619" s="15" t="s">
        <v>112</v>
      </c>
      <c r="C619" s="15" t="s">
        <v>601</v>
      </c>
      <c r="D619" s="16">
        <v>6683454.1618</v>
      </c>
      <c r="E619" s="16">
        <v>1515143.9438</v>
      </c>
      <c r="F619" s="17">
        <f t="shared" si="9"/>
        <v>8198598.1056</v>
      </c>
      <c r="G619" s="18"/>
      <c r="H619" s="18"/>
      <c r="I619" s="19"/>
      <c r="J619" s="19"/>
      <c r="K619" s="19"/>
      <c r="L619" s="19"/>
      <c r="M619" s="18"/>
      <c r="N619" s="18"/>
      <c r="O619" s="19"/>
      <c r="P619" s="19"/>
      <c r="Q619" s="19"/>
    </row>
    <row r="620" ht="18.75" spans="1:17">
      <c r="A620" s="14">
        <v>615</v>
      </c>
      <c r="B620" s="15" t="s">
        <v>112</v>
      </c>
      <c r="C620" s="15" t="s">
        <v>341</v>
      </c>
      <c r="D620" s="16">
        <v>6614265.5478</v>
      </c>
      <c r="E620" s="16">
        <v>1499458.8345</v>
      </c>
      <c r="F620" s="17">
        <f t="shared" si="9"/>
        <v>8113724.3823</v>
      </c>
      <c r="G620" s="18"/>
      <c r="H620" s="18"/>
      <c r="I620" s="19"/>
      <c r="J620" s="19"/>
      <c r="K620" s="19"/>
      <c r="L620" s="19"/>
      <c r="M620" s="18"/>
      <c r="N620" s="18"/>
      <c r="O620" s="19"/>
      <c r="P620" s="19"/>
      <c r="Q620" s="19"/>
    </row>
    <row r="621" ht="18.75" spans="1:17">
      <c r="A621" s="14">
        <v>616</v>
      </c>
      <c r="B621" s="15" t="s">
        <v>112</v>
      </c>
      <c r="C621" s="15" t="s">
        <v>604</v>
      </c>
      <c r="D621" s="16">
        <v>7156386.0441</v>
      </c>
      <c r="E621" s="16">
        <v>1622357.9472</v>
      </c>
      <c r="F621" s="17">
        <f t="shared" si="9"/>
        <v>8778743.9913</v>
      </c>
      <c r="G621" s="18"/>
      <c r="H621" s="18"/>
      <c r="I621" s="19"/>
      <c r="J621" s="19"/>
      <c r="K621" s="19"/>
      <c r="L621" s="19"/>
      <c r="M621" s="18"/>
      <c r="N621" s="18"/>
      <c r="O621" s="19"/>
      <c r="P621" s="19"/>
      <c r="Q621" s="19"/>
    </row>
    <row r="622" ht="18.75" spans="1:17">
      <c r="A622" s="14">
        <v>617</v>
      </c>
      <c r="B622" s="15" t="s">
        <v>112</v>
      </c>
      <c r="C622" s="15" t="s">
        <v>606</v>
      </c>
      <c r="D622" s="16">
        <v>6495607.2566</v>
      </c>
      <c r="E622" s="16">
        <v>1472558.9131</v>
      </c>
      <c r="F622" s="17">
        <f t="shared" si="9"/>
        <v>7968166.1697</v>
      </c>
      <c r="G622" s="18"/>
      <c r="H622" s="18"/>
      <c r="I622" s="19"/>
      <c r="J622" s="19"/>
      <c r="K622" s="19"/>
      <c r="L622" s="19"/>
      <c r="M622" s="18"/>
      <c r="N622" s="18"/>
      <c r="O622" s="19"/>
      <c r="P622" s="19"/>
      <c r="Q622" s="19"/>
    </row>
    <row r="623" ht="18.75" spans="1:17">
      <c r="A623" s="14">
        <v>618</v>
      </c>
      <c r="B623" s="15" t="s">
        <v>112</v>
      </c>
      <c r="C623" s="15" t="s">
        <v>608</v>
      </c>
      <c r="D623" s="16">
        <v>7987260.6553</v>
      </c>
      <c r="E623" s="16">
        <v>1810717.8289</v>
      </c>
      <c r="F623" s="17">
        <f t="shared" si="9"/>
        <v>9797978.4842</v>
      </c>
      <c r="G623" s="18"/>
      <c r="H623" s="18"/>
      <c r="I623" s="19"/>
      <c r="J623" s="19"/>
      <c r="K623" s="19"/>
      <c r="L623" s="19"/>
      <c r="M623" s="18"/>
      <c r="N623" s="18"/>
      <c r="O623" s="19"/>
      <c r="P623" s="19"/>
      <c r="Q623" s="19"/>
    </row>
    <row r="624" ht="18.75" spans="1:17">
      <c r="A624" s="14">
        <v>619</v>
      </c>
      <c r="B624" s="15" t="s">
        <v>112</v>
      </c>
      <c r="C624" s="15" t="s">
        <v>610</v>
      </c>
      <c r="D624" s="16">
        <v>6623543.7702</v>
      </c>
      <c r="E624" s="16">
        <v>1501562.2143</v>
      </c>
      <c r="F624" s="17">
        <f t="shared" si="9"/>
        <v>8125105.9845</v>
      </c>
      <c r="G624" s="18"/>
      <c r="H624" s="18"/>
      <c r="I624" s="19"/>
      <c r="J624" s="19"/>
      <c r="K624" s="19"/>
      <c r="L624" s="19"/>
      <c r="M624" s="18"/>
      <c r="N624" s="18"/>
      <c r="O624" s="19"/>
      <c r="P624" s="19"/>
      <c r="Q624" s="19"/>
    </row>
    <row r="625" ht="18.75" spans="1:17">
      <c r="A625" s="14">
        <v>620</v>
      </c>
      <c r="B625" s="15" t="s">
        <v>112</v>
      </c>
      <c r="C625" s="15" t="s">
        <v>612</v>
      </c>
      <c r="D625" s="16">
        <v>8726436.4963</v>
      </c>
      <c r="E625" s="16">
        <v>1978289.5324</v>
      </c>
      <c r="F625" s="17">
        <f t="shared" si="9"/>
        <v>10704726.0287</v>
      </c>
      <c r="G625" s="18"/>
      <c r="H625" s="18"/>
      <c r="I625" s="19"/>
      <c r="J625" s="19"/>
      <c r="K625" s="19"/>
      <c r="L625" s="19"/>
      <c r="M625" s="18"/>
      <c r="N625" s="18"/>
      <c r="O625" s="19"/>
      <c r="P625" s="19"/>
      <c r="Q625" s="19"/>
    </row>
    <row r="626" ht="18.75" spans="1:17">
      <c r="A626" s="14">
        <v>621</v>
      </c>
      <c r="B626" s="15" t="s">
        <v>112</v>
      </c>
      <c r="C626" s="15" t="s">
        <v>614</v>
      </c>
      <c r="D626" s="16">
        <v>5973042.3113</v>
      </c>
      <c r="E626" s="16">
        <v>1354093.058</v>
      </c>
      <c r="F626" s="17">
        <f t="shared" si="9"/>
        <v>7327135.3693</v>
      </c>
      <c r="G626" s="18"/>
      <c r="H626" s="18"/>
      <c r="I626" s="19"/>
      <c r="J626" s="19"/>
      <c r="K626" s="19"/>
      <c r="L626" s="19"/>
      <c r="M626" s="18"/>
      <c r="N626" s="18"/>
      <c r="O626" s="19"/>
      <c r="P626" s="19"/>
      <c r="Q626" s="19"/>
    </row>
    <row r="627" ht="18.75" spans="1:17">
      <c r="A627" s="14">
        <v>622</v>
      </c>
      <c r="B627" s="15" t="s">
        <v>112</v>
      </c>
      <c r="C627" s="15" t="s">
        <v>616</v>
      </c>
      <c r="D627" s="16">
        <v>7224679.4753</v>
      </c>
      <c r="E627" s="16">
        <v>1637840.118</v>
      </c>
      <c r="F627" s="17">
        <f t="shared" si="9"/>
        <v>8862519.5933</v>
      </c>
      <c r="G627" s="18"/>
      <c r="H627" s="18"/>
      <c r="I627" s="19"/>
      <c r="J627" s="19"/>
      <c r="K627" s="19"/>
      <c r="L627" s="19"/>
      <c r="M627" s="18"/>
      <c r="N627" s="18"/>
      <c r="O627" s="19"/>
      <c r="P627" s="19"/>
      <c r="Q627" s="19"/>
    </row>
    <row r="628" ht="18.75" spans="1:17">
      <c r="A628" s="14">
        <v>623</v>
      </c>
      <c r="B628" s="15" t="s">
        <v>112</v>
      </c>
      <c r="C628" s="15" t="s">
        <v>618</v>
      </c>
      <c r="D628" s="16">
        <v>7247844.3617</v>
      </c>
      <c r="E628" s="16">
        <v>1643091.6147</v>
      </c>
      <c r="F628" s="17">
        <f t="shared" si="9"/>
        <v>8890935.9764</v>
      </c>
      <c r="G628" s="18"/>
      <c r="H628" s="18"/>
      <c r="I628" s="19"/>
      <c r="J628" s="19"/>
      <c r="K628" s="19"/>
      <c r="L628" s="19"/>
      <c r="M628" s="18"/>
      <c r="N628" s="18"/>
      <c r="O628" s="19"/>
      <c r="P628" s="19"/>
      <c r="Q628" s="19"/>
    </row>
    <row r="629" ht="18.75" spans="1:17">
      <c r="A629" s="14">
        <v>624</v>
      </c>
      <c r="B629" s="15" t="s">
        <v>112</v>
      </c>
      <c r="C629" s="15" t="s">
        <v>620</v>
      </c>
      <c r="D629" s="16">
        <v>6386985.9443</v>
      </c>
      <c r="E629" s="16">
        <v>1447934.3822</v>
      </c>
      <c r="F629" s="17">
        <f t="shared" si="9"/>
        <v>7834920.3265</v>
      </c>
      <c r="G629" s="18"/>
      <c r="H629" s="18"/>
      <c r="I629" s="19"/>
      <c r="J629" s="19"/>
      <c r="K629" s="19"/>
      <c r="L629" s="19"/>
      <c r="M629" s="18"/>
      <c r="N629" s="18"/>
      <c r="O629" s="19"/>
      <c r="P629" s="19"/>
      <c r="Q629" s="19"/>
    </row>
    <row r="630" ht="18.75" spans="1:17">
      <c r="A630" s="14">
        <v>625</v>
      </c>
      <c r="B630" s="15" t="s">
        <v>112</v>
      </c>
      <c r="C630" s="15" t="s">
        <v>622</v>
      </c>
      <c r="D630" s="16">
        <v>7106000.0718</v>
      </c>
      <c r="E630" s="16">
        <v>1610935.4105</v>
      </c>
      <c r="F630" s="17">
        <f t="shared" si="9"/>
        <v>8716935.4823</v>
      </c>
      <c r="G630" s="18"/>
      <c r="H630" s="18"/>
      <c r="I630" s="19"/>
      <c r="J630" s="19"/>
      <c r="K630" s="19"/>
      <c r="L630" s="19"/>
      <c r="M630" s="18"/>
      <c r="N630" s="18"/>
      <c r="O630" s="19"/>
      <c r="P630" s="19"/>
      <c r="Q630" s="19"/>
    </row>
    <row r="631" ht="18.75" spans="1:17">
      <c r="A631" s="14">
        <v>626</v>
      </c>
      <c r="B631" s="15" t="s">
        <v>113</v>
      </c>
      <c r="C631" s="15" t="s">
        <v>626</v>
      </c>
      <c r="D631" s="16">
        <v>6993654.9506</v>
      </c>
      <c r="E631" s="16">
        <v>1585466.6894</v>
      </c>
      <c r="F631" s="17">
        <f t="shared" si="9"/>
        <v>8579121.64</v>
      </c>
      <c r="G631" s="18"/>
      <c r="H631" s="18"/>
      <c r="I631" s="19"/>
      <c r="J631" s="19"/>
      <c r="K631" s="19"/>
      <c r="L631" s="19"/>
      <c r="M631" s="18"/>
      <c r="N631" s="18"/>
      <c r="O631" s="19"/>
      <c r="P631" s="19"/>
      <c r="Q631" s="19"/>
    </row>
    <row r="632" ht="18.75" spans="1:17">
      <c r="A632" s="14">
        <v>627</v>
      </c>
      <c r="B632" s="15" t="s">
        <v>113</v>
      </c>
      <c r="C632" s="15" t="s">
        <v>628</v>
      </c>
      <c r="D632" s="16">
        <v>8121719.7417</v>
      </c>
      <c r="E632" s="16">
        <v>1841199.8021</v>
      </c>
      <c r="F632" s="17">
        <f t="shared" si="9"/>
        <v>9962919.5438</v>
      </c>
      <c r="G632" s="18"/>
      <c r="H632" s="18"/>
      <c r="I632" s="19"/>
      <c r="J632" s="19"/>
      <c r="K632" s="19"/>
      <c r="L632" s="19"/>
      <c r="M632" s="18"/>
      <c r="N632" s="18"/>
      <c r="O632" s="19"/>
      <c r="P632" s="19"/>
      <c r="Q632" s="19"/>
    </row>
    <row r="633" ht="18.75" spans="1:17">
      <c r="A633" s="14">
        <v>628</v>
      </c>
      <c r="B633" s="15" t="s">
        <v>113</v>
      </c>
      <c r="C633" s="15" t="s">
        <v>630</v>
      </c>
      <c r="D633" s="16">
        <v>8090120.3173</v>
      </c>
      <c r="E633" s="16">
        <v>1834036.1895</v>
      </c>
      <c r="F633" s="17">
        <f t="shared" si="9"/>
        <v>9924156.5068</v>
      </c>
      <c r="G633" s="18"/>
      <c r="H633" s="18"/>
      <c r="I633" s="19"/>
      <c r="J633" s="19"/>
      <c r="K633" s="19"/>
      <c r="L633" s="19"/>
      <c r="M633" s="18"/>
      <c r="N633" s="18"/>
      <c r="O633" s="19"/>
      <c r="P633" s="19"/>
      <c r="Q633" s="19"/>
    </row>
    <row r="634" ht="18.75" spans="1:17">
      <c r="A634" s="14">
        <v>629</v>
      </c>
      <c r="B634" s="15" t="s">
        <v>113</v>
      </c>
      <c r="C634" s="15" t="s">
        <v>632</v>
      </c>
      <c r="D634" s="16">
        <v>8667612.0731</v>
      </c>
      <c r="E634" s="16">
        <v>1964953.9927</v>
      </c>
      <c r="F634" s="17">
        <f t="shared" si="9"/>
        <v>10632566.0658</v>
      </c>
      <c r="G634" s="18"/>
      <c r="H634" s="18"/>
      <c r="I634" s="19"/>
      <c r="J634" s="19"/>
      <c r="K634" s="19"/>
      <c r="L634" s="19"/>
      <c r="M634" s="18"/>
      <c r="N634" s="18"/>
      <c r="O634" s="19"/>
      <c r="P634" s="19"/>
      <c r="Q634" s="19"/>
    </row>
    <row r="635" ht="18.75" spans="1:17">
      <c r="A635" s="14">
        <v>630</v>
      </c>
      <c r="B635" s="15" t="s">
        <v>113</v>
      </c>
      <c r="C635" s="15" t="s">
        <v>634</v>
      </c>
      <c r="D635" s="16">
        <v>8794161.9447</v>
      </c>
      <c r="E635" s="16">
        <v>1993642.9411</v>
      </c>
      <c r="F635" s="17">
        <f t="shared" si="9"/>
        <v>10787804.8858</v>
      </c>
      <c r="G635" s="18"/>
      <c r="H635" s="18"/>
      <c r="I635" s="19"/>
      <c r="J635" s="19"/>
      <c r="K635" s="19"/>
      <c r="L635" s="19"/>
      <c r="M635" s="18"/>
      <c r="N635" s="18"/>
      <c r="O635" s="19"/>
      <c r="P635" s="19"/>
      <c r="Q635" s="19"/>
    </row>
    <row r="636" ht="18.75" spans="1:17">
      <c r="A636" s="14">
        <v>631</v>
      </c>
      <c r="B636" s="15" t="s">
        <v>113</v>
      </c>
      <c r="C636" s="15" t="s">
        <v>635</v>
      </c>
      <c r="D636" s="16">
        <v>9038608.4148</v>
      </c>
      <c r="E636" s="16">
        <v>2049059.1345</v>
      </c>
      <c r="F636" s="17">
        <f t="shared" si="9"/>
        <v>11087667.5493</v>
      </c>
      <c r="G636" s="18"/>
      <c r="H636" s="18"/>
      <c r="I636" s="19"/>
      <c r="J636" s="19"/>
      <c r="K636" s="19"/>
      <c r="L636" s="19"/>
      <c r="M636" s="18"/>
      <c r="N636" s="18"/>
      <c r="O636" s="19"/>
      <c r="P636" s="19"/>
      <c r="Q636" s="19"/>
    </row>
    <row r="637" ht="37.5" spans="1:17">
      <c r="A637" s="14">
        <v>632</v>
      </c>
      <c r="B637" s="15" t="s">
        <v>113</v>
      </c>
      <c r="C637" s="15" t="s">
        <v>638</v>
      </c>
      <c r="D637" s="16">
        <v>9799120.0156</v>
      </c>
      <c r="E637" s="16">
        <v>2221467.6703</v>
      </c>
      <c r="F637" s="17">
        <f t="shared" si="9"/>
        <v>12020587.6859</v>
      </c>
      <c r="G637" s="18"/>
      <c r="H637" s="18"/>
      <c r="I637" s="19"/>
      <c r="J637" s="19"/>
      <c r="K637" s="19"/>
      <c r="L637" s="19"/>
      <c r="M637" s="18"/>
      <c r="N637" s="18"/>
      <c r="O637" s="19"/>
      <c r="P637" s="19"/>
      <c r="Q637" s="19"/>
    </row>
    <row r="638" ht="37.5" spans="1:17">
      <c r="A638" s="14">
        <v>633</v>
      </c>
      <c r="B638" s="15" t="s">
        <v>113</v>
      </c>
      <c r="C638" s="15" t="s">
        <v>640</v>
      </c>
      <c r="D638" s="16">
        <v>7211792.7163</v>
      </c>
      <c r="E638" s="16">
        <v>1634918.6803</v>
      </c>
      <c r="F638" s="17">
        <f t="shared" si="9"/>
        <v>8846711.3966</v>
      </c>
      <c r="G638" s="18"/>
      <c r="H638" s="18"/>
      <c r="I638" s="19"/>
      <c r="J638" s="19"/>
      <c r="K638" s="19"/>
      <c r="L638" s="19"/>
      <c r="M638" s="18"/>
      <c r="N638" s="18"/>
      <c r="O638" s="19"/>
      <c r="P638" s="19"/>
      <c r="Q638" s="19"/>
    </row>
    <row r="639" ht="37.5" spans="1:17">
      <c r="A639" s="14">
        <v>634</v>
      </c>
      <c r="B639" s="15" t="s">
        <v>113</v>
      </c>
      <c r="C639" s="15" t="s">
        <v>642</v>
      </c>
      <c r="D639" s="16">
        <v>8558875.9741</v>
      </c>
      <c r="E639" s="16">
        <v>1940303.4395</v>
      </c>
      <c r="F639" s="17">
        <f t="shared" si="9"/>
        <v>10499179.4136</v>
      </c>
      <c r="G639" s="18"/>
      <c r="H639" s="18"/>
      <c r="I639" s="19"/>
      <c r="J639" s="19"/>
      <c r="K639" s="19"/>
      <c r="L639" s="19"/>
      <c r="M639" s="18"/>
      <c r="N639" s="18"/>
      <c r="O639" s="19"/>
      <c r="P639" s="19"/>
      <c r="Q639" s="19"/>
    </row>
    <row r="640" ht="37.5" spans="1:17">
      <c r="A640" s="14">
        <v>635</v>
      </c>
      <c r="B640" s="15" t="s">
        <v>113</v>
      </c>
      <c r="C640" s="15" t="s">
        <v>644</v>
      </c>
      <c r="D640" s="16">
        <v>8960749.8462</v>
      </c>
      <c r="E640" s="16">
        <v>2031408.5401</v>
      </c>
      <c r="F640" s="17">
        <f t="shared" si="9"/>
        <v>10992158.3863</v>
      </c>
      <c r="G640" s="18"/>
      <c r="H640" s="18"/>
      <c r="I640" s="19"/>
      <c r="J640" s="19"/>
      <c r="K640" s="19"/>
      <c r="L640" s="19"/>
      <c r="M640" s="18"/>
      <c r="N640" s="18"/>
      <c r="O640" s="19"/>
      <c r="P640" s="19"/>
      <c r="Q640" s="19"/>
    </row>
    <row r="641" ht="37.5" spans="1:17">
      <c r="A641" s="14">
        <v>636</v>
      </c>
      <c r="B641" s="15" t="s">
        <v>113</v>
      </c>
      <c r="C641" s="15" t="s">
        <v>646</v>
      </c>
      <c r="D641" s="16">
        <v>6480734.9761</v>
      </c>
      <c r="E641" s="16">
        <v>1469187.3562</v>
      </c>
      <c r="F641" s="17">
        <f t="shared" si="9"/>
        <v>7949922.3323</v>
      </c>
      <c r="G641" s="18"/>
      <c r="H641" s="18"/>
      <c r="I641" s="19"/>
      <c r="J641" s="19"/>
      <c r="K641" s="19"/>
      <c r="L641" s="19"/>
      <c r="M641" s="18"/>
      <c r="N641" s="18"/>
      <c r="O641" s="19"/>
      <c r="P641" s="19"/>
      <c r="Q641" s="19"/>
    </row>
    <row r="642" ht="18.75" spans="1:17">
      <c r="A642" s="14">
        <v>637</v>
      </c>
      <c r="B642" s="15" t="s">
        <v>113</v>
      </c>
      <c r="C642" s="15" t="s">
        <v>648</v>
      </c>
      <c r="D642" s="16">
        <v>6758631.444</v>
      </c>
      <c r="E642" s="16">
        <v>1532186.6887</v>
      </c>
      <c r="F642" s="17">
        <f t="shared" si="9"/>
        <v>8290818.1327</v>
      </c>
      <c r="G642" s="18"/>
      <c r="H642" s="18"/>
      <c r="I642" s="19"/>
      <c r="J642" s="19"/>
      <c r="K642" s="19"/>
      <c r="L642" s="19"/>
      <c r="M642" s="18"/>
      <c r="N642" s="18"/>
      <c r="O642" s="19"/>
      <c r="P642" s="19"/>
      <c r="Q642" s="19"/>
    </row>
    <row r="643" ht="18.75" spans="1:17">
      <c r="A643" s="14">
        <v>638</v>
      </c>
      <c r="B643" s="15" t="s">
        <v>113</v>
      </c>
      <c r="C643" s="15" t="s">
        <v>650</v>
      </c>
      <c r="D643" s="16">
        <v>6625507.9232</v>
      </c>
      <c r="E643" s="16">
        <v>1502007.4892</v>
      </c>
      <c r="F643" s="17">
        <f t="shared" si="9"/>
        <v>8127515.4124</v>
      </c>
      <c r="G643" s="18"/>
      <c r="H643" s="18"/>
      <c r="I643" s="19"/>
      <c r="J643" s="19"/>
      <c r="K643" s="19"/>
      <c r="L643" s="19"/>
      <c r="M643" s="18"/>
      <c r="N643" s="18"/>
      <c r="O643" s="19"/>
      <c r="P643" s="19"/>
      <c r="Q643" s="19"/>
    </row>
    <row r="644" ht="18.75" spans="1:17">
      <c r="A644" s="14">
        <v>639</v>
      </c>
      <c r="B644" s="15" t="s">
        <v>113</v>
      </c>
      <c r="C644" s="15" t="s">
        <v>652</v>
      </c>
      <c r="D644" s="16">
        <v>9840628.1358</v>
      </c>
      <c r="E644" s="16">
        <v>2230877.5915</v>
      </c>
      <c r="F644" s="17">
        <f t="shared" si="9"/>
        <v>12071505.7273</v>
      </c>
      <c r="G644" s="18"/>
      <c r="H644" s="18"/>
      <c r="I644" s="19"/>
      <c r="J644" s="19"/>
      <c r="K644" s="19"/>
      <c r="L644" s="19"/>
      <c r="M644" s="18"/>
      <c r="N644" s="18"/>
      <c r="O644" s="19"/>
      <c r="P644" s="19"/>
      <c r="Q644" s="19"/>
    </row>
    <row r="645" ht="18.75" spans="1:17">
      <c r="A645" s="14">
        <v>640</v>
      </c>
      <c r="B645" s="15" t="s">
        <v>113</v>
      </c>
      <c r="C645" s="15" t="s">
        <v>654</v>
      </c>
      <c r="D645" s="16">
        <v>6710389.0495</v>
      </c>
      <c r="E645" s="16">
        <v>1521250.1026</v>
      </c>
      <c r="F645" s="17">
        <f t="shared" si="9"/>
        <v>8231639.1521</v>
      </c>
      <c r="G645" s="18"/>
      <c r="H645" s="18"/>
      <c r="I645" s="19"/>
      <c r="J645" s="19"/>
      <c r="K645" s="19"/>
      <c r="L645" s="19"/>
      <c r="M645" s="18"/>
      <c r="N645" s="18"/>
      <c r="O645" s="19"/>
      <c r="P645" s="19"/>
      <c r="Q645" s="19"/>
    </row>
    <row r="646" ht="18.75" spans="1:17">
      <c r="A646" s="14">
        <v>641</v>
      </c>
      <c r="B646" s="15" t="s">
        <v>113</v>
      </c>
      <c r="C646" s="15" t="s">
        <v>656</v>
      </c>
      <c r="D646" s="16">
        <v>7041600.8227</v>
      </c>
      <c r="E646" s="16">
        <v>1596336.0537</v>
      </c>
      <c r="F646" s="17">
        <f t="shared" si="9"/>
        <v>8637936.8764</v>
      </c>
      <c r="G646" s="18"/>
      <c r="H646" s="18"/>
      <c r="I646" s="19"/>
      <c r="J646" s="19"/>
      <c r="K646" s="19"/>
      <c r="L646" s="19"/>
      <c r="M646" s="18"/>
      <c r="N646" s="18"/>
      <c r="O646" s="19"/>
      <c r="P646" s="19"/>
      <c r="Q646" s="19"/>
    </row>
    <row r="647" ht="18.75" spans="1:17">
      <c r="A647" s="14">
        <v>642</v>
      </c>
      <c r="B647" s="15" t="s">
        <v>113</v>
      </c>
      <c r="C647" s="15" t="s">
        <v>658</v>
      </c>
      <c r="D647" s="16">
        <v>9199970.2396</v>
      </c>
      <c r="E647" s="16">
        <v>2085639.9781</v>
      </c>
      <c r="F647" s="17">
        <f t="shared" ref="F647:F710" si="10">D647+E647</f>
        <v>11285610.2177</v>
      </c>
      <c r="G647" s="18"/>
      <c r="H647" s="18"/>
      <c r="I647" s="19"/>
      <c r="J647" s="19"/>
      <c r="K647" s="19"/>
      <c r="L647" s="19"/>
      <c r="M647" s="18"/>
      <c r="N647" s="18"/>
      <c r="O647" s="19"/>
      <c r="P647" s="19"/>
      <c r="Q647" s="19"/>
    </row>
    <row r="648" ht="18.75" spans="1:17">
      <c r="A648" s="14">
        <v>643</v>
      </c>
      <c r="B648" s="15" t="s">
        <v>113</v>
      </c>
      <c r="C648" s="15" t="s">
        <v>660</v>
      </c>
      <c r="D648" s="16">
        <v>7954985.9751</v>
      </c>
      <c r="E648" s="16">
        <v>1803401.1354</v>
      </c>
      <c r="F648" s="17">
        <f t="shared" si="10"/>
        <v>9758387.1105</v>
      </c>
      <c r="G648" s="18"/>
      <c r="H648" s="18"/>
      <c r="I648" s="19"/>
      <c r="J648" s="19"/>
      <c r="K648" s="19"/>
      <c r="L648" s="19"/>
      <c r="M648" s="18"/>
      <c r="N648" s="18"/>
      <c r="O648" s="19"/>
      <c r="P648" s="19"/>
      <c r="Q648" s="19"/>
    </row>
    <row r="649" ht="18.75" spans="1:17">
      <c r="A649" s="14">
        <v>644</v>
      </c>
      <c r="B649" s="15" t="s">
        <v>113</v>
      </c>
      <c r="C649" s="15" t="s">
        <v>662</v>
      </c>
      <c r="D649" s="16">
        <v>7302793.4352</v>
      </c>
      <c r="E649" s="16">
        <v>1655548.6098</v>
      </c>
      <c r="F649" s="17">
        <f t="shared" si="10"/>
        <v>8958342.045</v>
      </c>
      <c r="G649" s="18"/>
      <c r="H649" s="18"/>
      <c r="I649" s="19"/>
      <c r="J649" s="19"/>
      <c r="K649" s="19"/>
      <c r="L649" s="19"/>
      <c r="M649" s="18"/>
      <c r="N649" s="18"/>
      <c r="O649" s="19"/>
      <c r="P649" s="19"/>
      <c r="Q649" s="19"/>
    </row>
    <row r="650" ht="18.75" spans="1:17">
      <c r="A650" s="14">
        <v>645</v>
      </c>
      <c r="B650" s="15" t="s">
        <v>113</v>
      </c>
      <c r="C650" s="15" t="s">
        <v>664</v>
      </c>
      <c r="D650" s="16">
        <v>6594006.061</v>
      </c>
      <c r="E650" s="16">
        <v>1494865.994</v>
      </c>
      <c r="F650" s="17">
        <f t="shared" si="10"/>
        <v>8088872.055</v>
      </c>
      <c r="G650" s="18"/>
      <c r="H650" s="18"/>
      <c r="I650" s="19"/>
      <c r="J650" s="19"/>
      <c r="K650" s="19"/>
      <c r="L650" s="19"/>
      <c r="M650" s="18"/>
      <c r="N650" s="18"/>
      <c r="O650" s="19"/>
      <c r="P650" s="19"/>
      <c r="Q650" s="19"/>
    </row>
    <row r="651" ht="18.75" spans="1:17">
      <c r="A651" s="14">
        <v>646</v>
      </c>
      <c r="B651" s="15" t="s">
        <v>113</v>
      </c>
      <c r="C651" s="15" t="s">
        <v>666</v>
      </c>
      <c r="D651" s="16">
        <v>8143558.6497</v>
      </c>
      <c r="E651" s="16">
        <v>1846150.6985</v>
      </c>
      <c r="F651" s="17">
        <f t="shared" si="10"/>
        <v>9989709.3482</v>
      </c>
      <c r="G651" s="18"/>
      <c r="H651" s="18"/>
      <c r="I651" s="19"/>
      <c r="J651" s="19"/>
      <c r="K651" s="19"/>
      <c r="L651" s="19"/>
      <c r="M651" s="18"/>
      <c r="N651" s="18"/>
      <c r="O651" s="19"/>
      <c r="P651" s="19"/>
      <c r="Q651" s="19"/>
    </row>
    <row r="652" ht="18.75" spans="1:17">
      <c r="A652" s="14">
        <v>647</v>
      </c>
      <c r="B652" s="15" t="s">
        <v>113</v>
      </c>
      <c r="C652" s="15" t="s">
        <v>668</v>
      </c>
      <c r="D652" s="16">
        <v>7543090.3291</v>
      </c>
      <c r="E652" s="16">
        <v>1710024.0913</v>
      </c>
      <c r="F652" s="17">
        <f t="shared" si="10"/>
        <v>9253114.4204</v>
      </c>
      <c r="G652" s="18"/>
      <c r="H652" s="18"/>
      <c r="I652" s="19"/>
      <c r="J652" s="19"/>
      <c r="K652" s="19"/>
      <c r="L652" s="19"/>
      <c r="M652" s="18"/>
      <c r="N652" s="18"/>
      <c r="O652" s="19"/>
      <c r="P652" s="19"/>
      <c r="Q652" s="19"/>
    </row>
    <row r="653" ht="37.5" spans="1:17">
      <c r="A653" s="14">
        <v>648</v>
      </c>
      <c r="B653" s="15" t="s">
        <v>113</v>
      </c>
      <c r="C653" s="15" t="s">
        <v>670</v>
      </c>
      <c r="D653" s="16">
        <v>7808993.4144</v>
      </c>
      <c r="E653" s="16">
        <v>1770304.5151</v>
      </c>
      <c r="F653" s="17">
        <f t="shared" si="10"/>
        <v>9579297.9295</v>
      </c>
      <c r="G653" s="18"/>
      <c r="H653" s="18"/>
      <c r="I653" s="19"/>
      <c r="J653" s="19"/>
      <c r="K653" s="19"/>
      <c r="L653" s="19"/>
      <c r="M653" s="18"/>
      <c r="N653" s="18"/>
      <c r="O653" s="19"/>
      <c r="P653" s="19"/>
      <c r="Q653" s="19"/>
    </row>
    <row r="654" ht="37.5" spans="1:17">
      <c r="A654" s="14">
        <v>649</v>
      </c>
      <c r="B654" s="15" t="s">
        <v>113</v>
      </c>
      <c r="C654" s="15" t="s">
        <v>672</v>
      </c>
      <c r="D654" s="16">
        <v>6685067.8561</v>
      </c>
      <c r="E654" s="16">
        <v>1515509.7695</v>
      </c>
      <c r="F654" s="17">
        <f t="shared" si="10"/>
        <v>8200577.6256</v>
      </c>
      <c r="G654" s="18"/>
      <c r="H654" s="18"/>
      <c r="I654" s="19"/>
      <c r="J654" s="19"/>
      <c r="K654" s="19"/>
      <c r="L654" s="19"/>
      <c r="M654" s="18"/>
      <c r="N654" s="18"/>
      <c r="O654" s="19"/>
      <c r="P654" s="19"/>
      <c r="Q654" s="19"/>
    </row>
    <row r="655" ht="18.75" spans="1:17">
      <c r="A655" s="14">
        <v>650</v>
      </c>
      <c r="B655" s="15" t="s">
        <v>113</v>
      </c>
      <c r="C655" s="15" t="s">
        <v>674</v>
      </c>
      <c r="D655" s="16">
        <v>6117495.4836</v>
      </c>
      <c r="E655" s="16">
        <v>1386840.6978</v>
      </c>
      <c r="F655" s="17">
        <f t="shared" si="10"/>
        <v>7504336.1814</v>
      </c>
      <c r="G655" s="18"/>
      <c r="H655" s="18"/>
      <c r="I655" s="19"/>
      <c r="J655" s="19"/>
      <c r="K655" s="19"/>
      <c r="L655" s="19"/>
      <c r="M655" s="18"/>
      <c r="N655" s="18"/>
      <c r="O655" s="19"/>
      <c r="P655" s="19"/>
      <c r="Q655" s="19"/>
    </row>
    <row r="656" ht="18.75" spans="1:17">
      <c r="A656" s="14">
        <v>651</v>
      </c>
      <c r="B656" s="15" t="s">
        <v>113</v>
      </c>
      <c r="C656" s="15" t="s">
        <v>676</v>
      </c>
      <c r="D656" s="16">
        <v>8109088.7033</v>
      </c>
      <c r="E656" s="16">
        <v>1838336.3365</v>
      </c>
      <c r="F656" s="17">
        <f t="shared" si="10"/>
        <v>9947425.0398</v>
      </c>
      <c r="G656" s="18"/>
      <c r="H656" s="18"/>
      <c r="I656" s="19"/>
      <c r="J656" s="19"/>
      <c r="K656" s="19"/>
      <c r="L656" s="19"/>
      <c r="M656" s="18"/>
      <c r="N656" s="18"/>
      <c r="O656" s="19"/>
      <c r="P656" s="19"/>
      <c r="Q656" s="19"/>
    </row>
    <row r="657" ht="18.75" spans="1:17">
      <c r="A657" s="14">
        <v>652</v>
      </c>
      <c r="B657" s="15" t="s">
        <v>113</v>
      </c>
      <c r="C657" s="15" t="s">
        <v>678</v>
      </c>
      <c r="D657" s="16">
        <v>8835078.7892</v>
      </c>
      <c r="E657" s="16">
        <v>2002918.8196</v>
      </c>
      <c r="F657" s="17">
        <f t="shared" si="10"/>
        <v>10837997.6088</v>
      </c>
      <c r="G657" s="18"/>
      <c r="H657" s="18"/>
      <c r="I657" s="19"/>
      <c r="J657" s="19"/>
      <c r="K657" s="19"/>
      <c r="L657" s="19"/>
      <c r="M657" s="18"/>
      <c r="N657" s="18"/>
      <c r="O657" s="19"/>
      <c r="P657" s="19"/>
      <c r="Q657" s="19"/>
    </row>
    <row r="658" ht="18.75" spans="1:17">
      <c r="A658" s="14">
        <v>653</v>
      </c>
      <c r="B658" s="15" t="s">
        <v>113</v>
      </c>
      <c r="C658" s="15" t="s">
        <v>680</v>
      </c>
      <c r="D658" s="16">
        <v>6766830.3871</v>
      </c>
      <c r="E658" s="16">
        <v>1534045.3951</v>
      </c>
      <c r="F658" s="17">
        <f t="shared" si="10"/>
        <v>8300875.7822</v>
      </c>
      <c r="G658" s="18"/>
      <c r="H658" s="18"/>
      <c r="I658" s="19"/>
      <c r="J658" s="19"/>
      <c r="K658" s="19"/>
      <c r="L658" s="19"/>
      <c r="M658" s="18"/>
      <c r="N658" s="18"/>
      <c r="O658" s="19"/>
      <c r="P658" s="19"/>
      <c r="Q658" s="19"/>
    </row>
    <row r="659" ht="18.75" spans="1:17">
      <c r="A659" s="14">
        <v>654</v>
      </c>
      <c r="B659" s="15" t="s">
        <v>113</v>
      </c>
      <c r="C659" s="15" t="s">
        <v>682</v>
      </c>
      <c r="D659" s="16">
        <v>8137897.7525</v>
      </c>
      <c r="E659" s="16">
        <v>1844867.369</v>
      </c>
      <c r="F659" s="17">
        <f t="shared" si="10"/>
        <v>9982765.1215</v>
      </c>
      <c r="G659" s="18"/>
      <c r="H659" s="18"/>
      <c r="I659" s="19"/>
      <c r="J659" s="19"/>
      <c r="K659" s="19"/>
      <c r="L659" s="19"/>
      <c r="M659" s="18"/>
      <c r="N659" s="18"/>
      <c r="O659" s="19"/>
      <c r="P659" s="19"/>
      <c r="Q659" s="19"/>
    </row>
    <row r="660" ht="18.75" spans="1:17">
      <c r="A660" s="14">
        <v>655</v>
      </c>
      <c r="B660" s="15" t="s">
        <v>113</v>
      </c>
      <c r="C660" s="15" t="s">
        <v>684</v>
      </c>
      <c r="D660" s="16">
        <v>6871101.0259</v>
      </c>
      <c r="E660" s="16">
        <v>1557683.6251</v>
      </c>
      <c r="F660" s="17">
        <f t="shared" si="10"/>
        <v>8428784.651</v>
      </c>
      <c r="G660" s="18"/>
      <c r="H660" s="18"/>
      <c r="I660" s="19"/>
      <c r="J660" s="19"/>
      <c r="K660" s="19"/>
      <c r="L660" s="19"/>
      <c r="M660" s="18"/>
      <c r="N660" s="18"/>
      <c r="O660" s="19"/>
      <c r="P660" s="19"/>
      <c r="Q660" s="19"/>
    </row>
    <row r="661" ht="18.75" spans="1:17">
      <c r="A661" s="14">
        <v>656</v>
      </c>
      <c r="B661" s="15" t="s">
        <v>113</v>
      </c>
      <c r="C661" s="15" t="s">
        <v>686</v>
      </c>
      <c r="D661" s="16">
        <v>6901096.4517</v>
      </c>
      <c r="E661" s="16">
        <v>1564483.61</v>
      </c>
      <c r="F661" s="17">
        <f t="shared" si="10"/>
        <v>8465580.0617</v>
      </c>
      <c r="G661" s="18"/>
      <c r="H661" s="18"/>
      <c r="I661" s="19"/>
      <c r="J661" s="19"/>
      <c r="K661" s="19"/>
      <c r="L661" s="19"/>
      <c r="M661" s="18"/>
      <c r="N661" s="18"/>
      <c r="O661" s="19"/>
      <c r="P661" s="19"/>
      <c r="Q661" s="19"/>
    </row>
    <row r="662" ht="18.75" spans="1:17">
      <c r="A662" s="14">
        <v>657</v>
      </c>
      <c r="B662" s="15" t="s">
        <v>113</v>
      </c>
      <c r="C662" s="15" t="s">
        <v>688</v>
      </c>
      <c r="D662" s="16">
        <v>6867585.1932</v>
      </c>
      <c r="E662" s="16">
        <v>1556886.5832</v>
      </c>
      <c r="F662" s="17">
        <f t="shared" si="10"/>
        <v>8424471.7764</v>
      </c>
      <c r="G662" s="18"/>
      <c r="H662" s="18"/>
      <c r="I662" s="19"/>
      <c r="J662" s="19"/>
      <c r="K662" s="19"/>
      <c r="L662" s="19"/>
      <c r="M662" s="18"/>
      <c r="N662" s="18"/>
      <c r="O662" s="19"/>
      <c r="P662" s="19"/>
      <c r="Q662" s="19"/>
    </row>
    <row r="663" ht="18.75" spans="1:17">
      <c r="A663" s="14">
        <v>658</v>
      </c>
      <c r="B663" s="15" t="s">
        <v>113</v>
      </c>
      <c r="C663" s="15" t="s">
        <v>690</v>
      </c>
      <c r="D663" s="16">
        <v>7916194.4737</v>
      </c>
      <c r="E663" s="16">
        <v>1794607.0736</v>
      </c>
      <c r="F663" s="17">
        <f t="shared" si="10"/>
        <v>9710801.5473</v>
      </c>
      <c r="G663" s="18"/>
      <c r="H663" s="18"/>
      <c r="I663" s="19"/>
      <c r="J663" s="19"/>
      <c r="K663" s="19"/>
      <c r="L663" s="19"/>
      <c r="M663" s="18"/>
      <c r="N663" s="18"/>
      <c r="O663" s="19"/>
      <c r="P663" s="19"/>
      <c r="Q663" s="19"/>
    </row>
    <row r="664" ht="18.75" spans="1:17">
      <c r="A664" s="14">
        <v>659</v>
      </c>
      <c r="B664" s="15" t="s">
        <v>114</v>
      </c>
      <c r="C664" s="15" t="s">
        <v>694</v>
      </c>
      <c r="D664" s="16">
        <v>9337838.0151</v>
      </c>
      <c r="E664" s="16">
        <v>2116894.7036</v>
      </c>
      <c r="F664" s="17">
        <f t="shared" si="10"/>
        <v>11454732.7187</v>
      </c>
      <c r="G664" s="18"/>
      <c r="H664" s="18"/>
      <c r="I664" s="19"/>
      <c r="J664" s="19"/>
      <c r="K664" s="19"/>
      <c r="L664" s="19"/>
      <c r="M664" s="18"/>
      <c r="N664" s="18"/>
      <c r="O664" s="19"/>
      <c r="P664" s="19"/>
      <c r="Q664" s="19"/>
    </row>
    <row r="665" ht="18.75" spans="1:17">
      <c r="A665" s="14">
        <v>660</v>
      </c>
      <c r="B665" s="15" t="s">
        <v>114</v>
      </c>
      <c r="C665" s="15" t="s">
        <v>289</v>
      </c>
      <c r="D665" s="16">
        <v>9419579.4912</v>
      </c>
      <c r="E665" s="16">
        <v>2135425.556</v>
      </c>
      <c r="F665" s="17">
        <f t="shared" si="10"/>
        <v>11555005.0472</v>
      </c>
      <c r="G665" s="18"/>
      <c r="H665" s="18"/>
      <c r="I665" s="19"/>
      <c r="J665" s="19"/>
      <c r="K665" s="19"/>
      <c r="L665" s="19"/>
      <c r="M665" s="18"/>
      <c r="N665" s="18"/>
      <c r="O665" s="19"/>
      <c r="P665" s="19"/>
      <c r="Q665" s="19"/>
    </row>
    <row r="666" ht="18.75" spans="1:17">
      <c r="A666" s="14">
        <v>661</v>
      </c>
      <c r="B666" s="15" t="s">
        <v>114</v>
      </c>
      <c r="C666" s="15" t="s">
        <v>697</v>
      </c>
      <c r="D666" s="16">
        <v>9378532.6515</v>
      </c>
      <c r="E666" s="16">
        <v>2126120.2074</v>
      </c>
      <c r="F666" s="17">
        <f t="shared" si="10"/>
        <v>11504652.8589</v>
      </c>
      <c r="G666" s="18"/>
      <c r="H666" s="18"/>
      <c r="I666" s="19"/>
      <c r="J666" s="19"/>
      <c r="K666" s="19"/>
      <c r="L666" s="19"/>
      <c r="M666" s="18"/>
      <c r="N666" s="18"/>
      <c r="O666" s="19"/>
      <c r="P666" s="19"/>
      <c r="Q666" s="19"/>
    </row>
    <row r="667" ht="18.75" spans="1:17">
      <c r="A667" s="14">
        <v>662</v>
      </c>
      <c r="B667" s="15" t="s">
        <v>114</v>
      </c>
      <c r="C667" s="15" t="s">
        <v>699</v>
      </c>
      <c r="D667" s="16">
        <v>7120111.8069</v>
      </c>
      <c r="E667" s="16">
        <v>1614134.5512</v>
      </c>
      <c r="F667" s="17">
        <f t="shared" si="10"/>
        <v>8734246.3581</v>
      </c>
      <c r="G667" s="18"/>
      <c r="H667" s="18"/>
      <c r="I667" s="19"/>
      <c r="J667" s="19"/>
      <c r="K667" s="19"/>
      <c r="L667" s="19"/>
      <c r="M667" s="18"/>
      <c r="N667" s="18"/>
      <c r="O667" s="19"/>
      <c r="P667" s="19"/>
      <c r="Q667" s="19"/>
    </row>
    <row r="668" ht="18.75" spans="1:17">
      <c r="A668" s="14">
        <v>663</v>
      </c>
      <c r="B668" s="15" t="s">
        <v>114</v>
      </c>
      <c r="C668" s="15" t="s">
        <v>701</v>
      </c>
      <c r="D668" s="16">
        <v>12388022.8127</v>
      </c>
      <c r="E668" s="16">
        <v>2808373.8268</v>
      </c>
      <c r="F668" s="17">
        <f t="shared" si="10"/>
        <v>15196396.6395</v>
      </c>
      <c r="G668" s="18"/>
      <c r="H668" s="18"/>
      <c r="I668" s="19"/>
      <c r="J668" s="19"/>
      <c r="K668" s="19"/>
      <c r="L668" s="19"/>
      <c r="M668" s="18"/>
      <c r="N668" s="18"/>
      <c r="O668" s="19"/>
      <c r="P668" s="19"/>
      <c r="Q668" s="19"/>
    </row>
    <row r="669" ht="18.75" spans="1:17">
      <c r="A669" s="14">
        <v>664</v>
      </c>
      <c r="B669" s="15" t="s">
        <v>114</v>
      </c>
      <c r="C669" s="15" t="s">
        <v>703</v>
      </c>
      <c r="D669" s="16">
        <v>10712487.9159</v>
      </c>
      <c r="E669" s="16">
        <v>2428528.841</v>
      </c>
      <c r="F669" s="17">
        <f t="shared" si="10"/>
        <v>13141016.7569</v>
      </c>
      <c r="G669" s="18"/>
      <c r="H669" s="18"/>
      <c r="I669" s="19"/>
      <c r="J669" s="19"/>
      <c r="K669" s="19"/>
      <c r="L669" s="19"/>
      <c r="M669" s="18"/>
      <c r="N669" s="18"/>
      <c r="O669" s="19"/>
      <c r="P669" s="19"/>
      <c r="Q669" s="19"/>
    </row>
    <row r="670" ht="18.75" spans="1:17">
      <c r="A670" s="14">
        <v>665</v>
      </c>
      <c r="B670" s="15" t="s">
        <v>114</v>
      </c>
      <c r="C670" s="15" t="s">
        <v>705</v>
      </c>
      <c r="D670" s="16">
        <v>9403887.8876</v>
      </c>
      <c r="E670" s="16">
        <v>2131868.258</v>
      </c>
      <c r="F670" s="17">
        <f t="shared" si="10"/>
        <v>11535756.1456</v>
      </c>
      <c r="G670" s="18"/>
      <c r="H670" s="18"/>
      <c r="I670" s="19"/>
      <c r="J670" s="19"/>
      <c r="K670" s="19"/>
      <c r="L670" s="19"/>
      <c r="M670" s="18"/>
      <c r="N670" s="18"/>
      <c r="O670" s="19"/>
      <c r="P670" s="19"/>
      <c r="Q670" s="19"/>
    </row>
    <row r="671" ht="18.75" spans="1:17">
      <c r="A671" s="14">
        <v>666</v>
      </c>
      <c r="B671" s="15" t="s">
        <v>114</v>
      </c>
      <c r="C671" s="15" t="s">
        <v>708</v>
      </c>
      <c r="D671" s="16">
        <v>8305149.9731</v>
      </c>
      <c r="E671" s="16">
        <v>1882783.5696</v>
      </c>
      <c r="F671" s="17">
        <f t="shared" si="10"/>
        <v>10187933.5427</v>
      </c>
      <c r="G671" s="18"/>
      <c r="H671" s="18"/>
      <c r="I671" s="19"/>
      <c r="J671" s="19"/>
      <c r="K671" s="19"/>
      <c r="L671" s="19"/>
      <c r="M671" s="18"/>
      <c r="N671" s="18"/>
      <c r="O671" s="19"/>
      <c r="P671" s="19"/>
      <c r="Q671" s="19"/>
    </row>
    <row r="672" ht="37.5" spans="1:17">
      <c r="A672" s="14">
        <v>667</v>
      </c>
      <c r="B672" s="15" t="s">
        <v>114</v>
      </c>
      <c r="C672" s="15" t="s">
        <v>710</v>
      </c>
      <c r="D672" s="16">
        <v>8518390.7063</v>
      </c>
      <c r="E672" s="16">
        <v>1931125.3997</v>
      </c>
      <c r="F672" s="17">
        <f t="shared" si="10"/>
        <v>10449516.106</v>
      </c>
      <c r="G672" s="18"/>
      <c r="H672" s="18"/>
      <c r="I672" s="19"/>
      <c r="J672" s="19"/>
      <c r="K672" s="19"/>
      <c r="L672" s="19"/>
      <c r="M672" s="18"/>
      <c r="N672" s="18"/>
      <c r="O672" s="19"/>
      <c r="P672" s="19"/>
      <c r="Q672" s="19"/>
    </row>
    <row r="673" ht="37.5" spans="1:17">
      <c r="A673" s="14">
        <v>668</v>
      </c>
      <c r="B673" s="15" t="s">
        <v>114</v>
      </c>
      <c r="C673" s="15" t="s">
        <v>712</v>
      </c>
      <c r="D673" s="16">
        <v>8080928.0963</v>
      </c>
      <c r="E673" s="16">
        <v>1831952.3063</v>
      </c>
      <c r="F673" s="17">
        <f t="shared" si="10"/>
        <v>9912880.4026</v>
      </c>
      <c r="G673" s="18"/>
      <c r="H673" s="18"/>
      <c r="I673" s="19"/>
      <c r="J673" s="19"/>
      <c r="K673" s="19"/>
      <c r="L673" s="19"/>
      <c r="M673" s="18"/>
      <c r="N673" s="18"/>
      <c r="O673" s="19"/>
      <c r="P673" s="19"/>
      <c r="Q673" s="19"/>
    </row>
    <row r="674" ht="18.75" spans="1:17">
      <c r="A674" s="14">
        <v>669</v>
      </c>
      <c r="B674" s="15" t="s">
        <v>114</v>
      </c>
      <c r="C674" s="15" t="s">
        <v>714</v>
      </c>
      <c r="D674" s="16">
        <v>11164850.1997</v>
      </c>
      <c r="E674" s="16">
        <v>2531079.7013</v>
      </c>
      <c r="F674" s="17">
        <f t="shared" si="10"/>
        <v>13695929.901</v>
      </c>
      <c r="G674" s="18"/>
      <c r="H674" s="18"/>
      <c r="I674" s="19"/>
      <c r="J674" s="19"/>
      <c r="K674" s="19"/>
      <c r="L674" s="19"/>
      <c r="M674" s="18"/>
      <c r="N674" s="18"/>
      <c r="O674" s="19"/>
      <c r="P674" s="19"/>
      <c r="Q674" s="19"/>
    </row>
    <row r="675" ht="18.75" spans="1:17">
      <c r="A675" s="14">
        <v>670</v>
      </c>
      <c r="B675" s="15" t="s">
        <v>114</v>
      </c>
      <c r="C675" s="15" t="s">
        <v>716</v>
      </c>
      <c r="D675" s="16">
        <v>7516761.471</v>
      </c>
      <c r="E675" s="16">
        <v>1704055.3199</v>
      </c>
      <c r="F675" s="17">
        <f t="shared" si="10"/>
        <v>9220816.7909</v>
      </c>
      <c r="G675" s="18"/>
      <c r="H675" s="18"/>
      <c r="I675" s="19"/>
      <c r="J675" s="19"/>
      <c r="K675" s="19"/>
      <c r="L675" s="19"/>
      <c r="M675" s="18"/>
      <c r="N675" s="18"/>
      <c r="O675" s="19"/>
      <c r="P675" s="19"/>
      <c r="Q675" s="19"/>
    </row>
    <row r="676" ht="18.75" spans="1:17">
      <c r="A676" s="14">
        <v>671</v>
      </c>
      <c r="B676" s="15" t="s">
        <v>114</v>
      </c>
      <c r="C676" s="15" t="s">
        <v>717</v>
      </c>
      <c r="D676" s="16">
        <v>10035022.0162</v>
      </c>
      <c r="E676" s="16">
        <v>2274946.8263</v>
      </c>
      <c r="F676" s="17">
        <f t="shared" si="10"/>
        <v>12309968.8425</v>
      </c>
      <c r="G676" s="18"/>
      <c r="H676" s="18"/>
      <c r="I676" s="19"/>
      <c r="J676" s="19"/>
      <c r="K676" s="19"/>
      <c r="L676" s="19"/>
      <c r="M676" s="18"/>
      <c r="N676" s="18"/>
      <c r="O676" s="19"/>
      <c r="P676" s="19"/>
      <c r="Q676" s="19"/>
    </row>
    <row r="677" ht="18.75" spans="1:17">
      <c r="A677" s="14">
        <v>672</v>
      </c>
      <c r="B677" s="15" t="s">
        <v>114</v>
      </c>
      <c r="C677" s="15" t="s">
        <v>719</v>
      </c>
      <c r="D677" s="16">
        <v>10020508.0558</v>
      </c>
      <c r="E677" s="16">
        <v>2271656.5009</v>
      </c>
      <c r="F677" s="17">
        <f t="shared" si="10"/>
        <v>12292164.5567</v>
      </c>
      <c r="G677" s="18"/>
      <c r="H677" s="18"/>
      <c r="I677" s="19"/>
      <c r="J677" s="19"/>
      <c r="K677" s="19"/>
      <c r="L677" s="19"/>
      <c r="M677" s="18"/>
      <c r="N677" s="18"/>
      <c r="O677" s="19"/>
      <c r="P677" s="19"/>
      <c r="Q677" s="19"/>
    </row>
    <row r="678" ht="18.75" spans="1:17">
      <c r="A678" s="14">
        <v>673</v>
      </c>
      <c r="B678" s="15" t="s">
        <v>114</v>
      </c>
      <c r="C678" s="15" t="s">
        <v>721</v>
      </c>
      <c r="D678" s="16">
        <v>7918969.7201</v>
      </c>
      <c r="E678" s="16">
        <v>1795236.224</v>
      </c>
      <c r="F678" s="17">
        <f t="shared" si="10"/>
        <v>9714205.9441</v>
      </c>
      <c r="G678" s="18"/>
      <c r="H678" s="18"/>
      <c r="I678" s="19"/>
      <c r="J678" s="19"/>
      <c r="K678" s="19"/>
      <c r="L678" s="19"/>
      <c r="M678" s="18"/>
      <c r="N678" s="18"/>
      <c r="O678" s="19"/>
      <c r="P678" s="19"/>
      <c r="Q678" s="19"/>
    </row>
    <row r="679" ht="18.75" spans="1:17">
      <c r="A679" s="14">
        <v>674</v>
      </c>
      <c r="B679" s="15" t="s">
        <v>114</v>
      </c>
      <c r="C679" s="15" t="s">
        <v>723</v>
      </c>
      <c r="D679" s="16">
        <v>10090205.7263</v>
      </c>
      <c r="E679" s="16">
        <v>2287457.0137</v>
      </c>
      <c r="F679" s="17">
        <f t="shared" si="10"/>
        <v>12377662.74</v>
      </c>
      <c r="G679" s="18"/>
      <c r="H679" s="18"/>
      <c r="I679" s="19"/>
      <c r="J679" s="19"/>
      <c r="K679" s="19"/>
      <c r="L679" s="19"/>
      <c r="M679" s="18"/>
      <c r="N679" s="18"/>
      <c r="O679" s="19"/>
      <c r="P679" s="19"/>
      <c r="Q679" s="19"/>
    </row>
    <row r="680" ht="18.75" spans="1:17">
      <c r="A680" s="14">
        <v>675</v>
      </c>
      <c r="B680" s="15" t="s">
        <v>114</v>
      </c>
      <c r="C680" s="15" t="s">
        <v>725</v>
      </c>
      <c r="D680" s="16">
        <v>10720888.5014</v>
      </c>
      <c r="E680" s="16">
        <v>2430433.2598</v>
      </c>
      <c r="F680" s="17">
        <f t="shared" si="10"/>
        <v>13151321.7612</v>
      </c>
      <c r="G680" s="18"/>
      <c r="H680" s="18"/>
      <c r="I680" s="19"/>
      <c r="J680" s="19"/>
      <c r="K680" s="19"/>
      <c r="L680" s="19"/>
      <c r="M680" s="18"/>
      <c r="N680" s="18"/>
      <c r="O680" s="19"/>
      <c r="P680" s="19"/>
      <c r="Q680" s="19"/>
    </row>
    <row r="681" ht="18.75" spans="1:17">
      <c r="A681" s="14">
        <v>676</v>
      </c>
      <c r="B681" s="15" t="s">
        <v>115</v>
      </c>
      <c r="C681" s="15" t="s">
        <v>729</v>
      </c>
      <c r="D681" s="16">
        <v>7133213.6329</v>
      </c>
      <c r="E681" s="16">
        <v>1617104.7447</v>
      </c>
      <c r="F681" s="17">
        <f t="shared" si="10"/>
        <v>8750318.3776</v>
      </c>
      <c r="G681" s="18"/>
      <c r="H681" s="18"/>
      <c r="I681" s="19"/>
      <c r="J681" s="19"/>
      <c r="K681" s="19"/>
      <c r="L681" s="19"/>
      <c r="M681" s="18"/>
      <c r="N681" s="18"/>
      <c r="O681" s="19"/>
      <c r="P681" s="19"/>
      <c r="Q681" s="19"/>
    </row>
    <row r="682" ht="18.75" spans="1:17">
      <c r="A682" s="14">
        <v>677</v>
      </c>
      <c r="B682" s="15" t="s">
        <v>115</v>
      </c>
      <c r="C682" s="15" t="s">
        <v>732</v>
      </c>
      <c r="D682" s="16">
        <v>8912396.4509</v>
      </c>
      <c r="E682" s="16">
        <v>2020446.79</v>
      </c>
      <c r="F682" s="17">
        <f t="shared" si="10"/>
        <v>10932843.2409</v>
      </c>
      <c r="G682" s="18"/>
      <c r="H682" s="18"/>
      <c r="I682" s="19"/>
      <c r="J682" s="19"/>
      <c r="K682" s="19"/>
      <c r="L682" s="19"/>
      <c r="M682" s="18"/>
      <c r="N682" s="18"/>
      <c r="O682" s="19"/>
      <c r="P682" s="19"/>
      <c r="Q682" s="19"/>
    </row>
    <row r="683" ht="18.75" spans="1:17">
      <c r="A683" s="14">
        <v>678</v>
      </c>
      <c r="B683" s="15" t="s">
        <v>115</v>
      </c>
      <c r="C683" s="15" t="s">
        <v>734</v>
      </c>
      <c r="D683" s="16">
        <v>8210186.574</v>
      </c>
      <c r="E683" s="16">
        <v>1861255.2977</v>
      </c>
      <c r="F683" s="17">
        <f t="shared" si="10"/>
        <v>10071441.8717</v>
      </c>
      <c r="G683" s="18"/>
      <c r="H683" s="18"/>
      <c r="I683" s="19"/>
      <c r="J683" s="19"/>
      <c r="K683" s="19"/>
      <c r="L683" s="19"/>
      <c r="M683" s="18"/>
      <c r="N683" s="18"/>
      <c r="O683" s="19"/>
      <c r="P683" s="19"/>
      <c r="Q683" s="19"/>
    </row>
    <row r="684" ht="18.75" spans="1:17">
      <c r="A684" s="14">
        <v>679</v>
      </c>
      <c r="B684" s="15" t="s">
        <v>115</v>
      </c>
      <c r="C684" s="15" t="s">
        <v>736</v>
      </c>
      <c r="D684" s="16">
        <v>8764209.6674</v>
      </c>
      <c r="E684" s="16">
        <v>1986852.7379</v>
      </c>
      <c r="F684" s="17">
        <f t="shared" si="10"/>
        <v>10751062.4053</v>
      </c>
      <c r="G684" s="18"/>
      <c r="H684" s="18"/>
      <c r="I684" s="19"/>
      <c r="J684" s="19"/>
      <c r="K684" s="19"/>
      <c r="L684" s="19"/>
      <c r="M684" s="18"/>
      <c r="N684" s="18"/>
      <c r="O684" s="19"/>
      <c r="P684" s="19"/>
      <c r="Q684" s="19"/>
    </row>
    <row r="685" ht="18.75" spans="1:17">
      <c r="A685" s="14">
        <v>680</v>
      </c>
      <c r="B685" s="15" t="s">
        <v>115</v>
      </c>
      <c r="C685" s="15" t="s">
        <v>738</v>
      </c>
      <c r="D685" s="16">
        <v>8135379.2161</v>
      </c>
      <c r="E685" s="16">
        <v>1844296.4149</v>
      </c>
      <c r="F685" s="17">
        <f t="shared" si="10"/>
        <v>9979675.631</v>
      </c>
      <c r="G685" s="18"/>
      <c r="H685" s="18"/>
      <c r="I685" s="19"/>
      <c r="J685" s="19"/>
      <c r="K685" s="19"/>
      <c r="L685" s="19"/>
      <c r="M685" s="18"/>
      <c r="N685" s="18"/>
      <c r="O685" s="19"/>
      <c r="P685" s="19"/>
      <c r="Q685" s="19"/>
    </row>
    <row r="686" ht="18.75" spans="1:17">
      <c r="A686" s="14">
        <v>681</v>
      </c>
      <c r="B686" s="15" t="s">
        <v>115</v>
      </c>
      <c r="C686" s="15" t="s">
        <v>740</v>
      </c>
      <c r="D686" s="16">
        <v>8134019.8079</v>
      </c>
      <c r="E686" s="16">
        <v>1843988.2361</v>
      </c>
      <c r="F686" s="17">
        <f t="shared" si="10"/>
        <v>9978008.044</v>
      </c>
      <c r="G686" s="18"/>
      <c r="H686" s="18"/>
      <c r="I686" s="19"/>
      <c r="J686" s="19"/>
      <c r="K686" s="19"/>
      <c r="L686" s="19"/>
      <c r="M686" s="18"/>
      <c r="N686" s="18"/>
      <c r="O686" s="19"/>
      <c r="P686" s="19"/>
      <c r="Q686" s="19"/>
    </row>
    <row r="687" ht="18.75" spans="1:17">
      <c r="A687" s="14">
        <v>682</v>
      </c>
      <c r="B687" s="15" t="s">
        <v>115</v>
      </c>
      <c r="C687" s="15" t="s">
        <v>742</v>
      </c>
      <c r="D687" s="16">
        <v>8815416.2384</v>
      </c>
      <c r="E687" s="16">
        <v>1998461.305</v>
      </c>
      <c r="F687" s="17">
        <f t="shared" si="10"/>
        <v>10813877.5434</v>
      </c>
      <c r="G687" s="18"/>
      <c r="H687" s="18"/>
      <c r="I687" s="19"/>
      <c r="J687" s="19"/>
      <c r="K687" s="19"/>
      <c r="L687" s="19"/>
      <c r="M687" s="18"/>
      <c r="N687" s="18"/>
      <c r="O687" s="19"/>
      <c r="P687" s="19"/>
      <c r="Q687" s="19"/>
    </row>
    <row r="688" ht="18.75" spans="1:17">
      <c r="A688" s="14">
        <v>683</v>
      </c>
      <c r="B688" s="15" t="s">
        <v>115</v>
      </c>
      <c r="C688" s="15" t="s">
        <v>744</v>
      </c>
      <c r="D688" s="16">
        <v>8540470.7991</v>
      </c>
      <c r="E688" s="16">
        <v>1936130.9729</v>
      </c>
      <c r="F688" s="17">
        <f t="shared" si="10"/>
        <v>10476601.772</v>
      </c>
      <c r="G688" s="18"/>
      <c r="H688" s="18"/>
      <c r="I688" s="19"/>
      <c r="J688" s="19"/>
      <c r="K688" s="19"/>
      <c r="L688" s="19"/>
      <c r="M688" s="18"/>
      <c r="N688" s="18"/>
      <c r="O688" s="19"/>
      <c r="P688" s="19"/>
      <c r="Q688" s="19"/>
    </row>
    <row r="689" ht="18.75" spans="1:17">
      <c r="A689" s="14">
        <v>684</v>
      </c>
      <c r="B689" s="15" t="s">
        <v>115</v>
      </c>
      <c r="C689" s="15" t="s">
        <v>746</v>
      </c>
      <c r="D689" s="16">
        <v>8146129.2526</v>
      </c>
      <c r="E689" s="16">
        <v>1846733.4561</v>
      </c>
      <c r="F689" s="17">
        <f t="shared" si="10"/>
        <v>9992862.7087</v>
      </c>
      <c r="G689" s="18"/>
      <c r="H689" s="18"/>
      <c r="I689" s="19"/>
      <c r="J689" s="19"/>
      <c r="K689" s="19"/>
      <c r="L689" s="19"/>
      <c r="M689" s="18"/>
      <c r="N689" s="18"/>
      <c r="O689" s="19"/>
      <c r="P689" s="19"/>
      <c r="Q689" s="19"/>
    </row>
    <row r="690" ht="18.75" spans="1:17">
      <c r="A690" s="14">
        <v>685</v>
      </c>
      <c r="B690" s="15" t="s">
        <v>115</v>
      </c>
      <c r="C690" s="15" t="s">
        <v>748</v>
      </c>
      <c r="D690" s="16">
        <v>9552647.6426</v>
      </c>
      <c r="E690" s="16">
        <v>2165592.2032</v>
      </c>
      <c r="F690" s="17">
        <f t="shared" si="10"/>
        <v>11718239.8458</v>
      </c>
      <c r="G690" s="18"/>
      <c r="H690" s="18"/>
      <c r="I690" s="19"/>
      <c r="J690" s="19"/>
      <c r="K690" s="19"/>
      <c r="L690" s="19"/>
      <c r="M690" s="18"/>
      <c r="N690" s="18"/>
      <c r="O690" s="19"/>
      <c r="P690" s="19"/>
      <c r="Q690" s="19"/>
    </row>
    <row r="691" ht="18.75" spans="1:17">
      <c r="A691" s="14">
        <v>686</v>
      </c>
      <c r="B691" s="15" t="s">
        <v>115</v>
      </c>
      <c r="C691" s="15" t="s">
        <v>750</v>
      </c>
      <c r="D691" s="16">
        <v>8507590.7732</v>
      </c>
      <c r="E691" s="16">
        <v>1928677.047</v>
      </c>
      <c r="F691" s="17">
        <f t="shared" si="10"/>
        <v>10436267.8202</v>
      </c>
      <c r="G691" s="18"/>
      <c r="H691" s="18"/>
      <c r="I691" s="19"/>
      <c r="J691" s="19"/>
      <c r="K691" s="19"/>
      <c r="L691" s="19"/>
      <c r="M691" s="18"/>
      <c r="N691" s="18"/>
      <c r="O691" s="19"/>
      <c r="P691" s="19"/>
      <c r="Q691" s="19"/>
    </row>
    <row r="692" ht="18.75" spans="1:17">
      <c r="A692" s="14">
        <v>687</v>
      </c>
      <c r="B692" s="15" t="s">
        <v>115</v>
      </c>
      <c r="C692" s="15" t="s">
        <v>752</v>
      </c>
      <c r="D692" s="16">
        <v>8142494.1906</v>
      </c>
      <c r="E692" s="16">
        <v>1845909.3849</v>
      </c>
      <c r="F692" s="17">
        <f t="shared" si="10"/>
        <v>9988403.5755</v>
      </c>
      <c r="G692" s="18"/>
      <c r="H692" s="18"/>
      <c r="I692" s="19"/>
      <c r="J692" s="19"/>
      <c r="K692" s="19"/>
      <c r="L692" s="19"/>
      <c r="M692" s="18"/>
      <c r="N692" s="18"/>
      <c r="O692" s="19"/>
      <c r="P692" s="19"/>
      <c r="Q692" s="19"/>
    </row>
    <row r="693" ht="18.75" spans="1:17">
      <c r="A693" s="14">
        <v>688</v>
      </c>
      <c r="B693" s="15" t="s">
        <v>115</v>
      </c>
      <c r="C693" s="15" t="s">
        <v>754</v>
      </c>
      <c r="D693" s="16">
        <v>9666555.8821</v>
      </c>
      <c r="E693" s="16">
        <v>2191415.2844</v>
      </c>
      <c r="F693" s="17">
        <f t="shared" si="10"/>
        <v>11857971.1665</v>
      </c>
      <c r="G693" s="18"/>
      <c r="H693" s="18"/>
      <c r="I693" s="19"/>
      <c r="J693" s="19"/>
      <c r="K693" s="19"/>
      <c r="L693" s="19"/>
      <c r="M693" s="18"/>
      <c r="N693" s="18"/>
      <c r="O693" s="19"/>
      <c r="P693" s="19"/>
      <c r="Q693" s="19"/>
    </row>
    <row r="694" ht="18.75" spans="1:17">
      <c r="A694" s="14">
        <v>689</v>
      </c>
      <c r="B694" s="15" t="s">
        <v>115</v>
      </c>
      <c r="C694" s="15" t="s">
        <v>756</v>
      </c>
      <c r="D694" s="16">
        <v>11837746.0914</v>
      </c>
      <c r="E694" s="16">
        <v>2683625.6919</v>
      </c>
      <c r="F694" s="17">
        <f t="shared" si="10"/>
        <v>14521371.7833</v>
      </c>
      <c r="G694" s="18"/>
      <c r="H694" s="18"/>
      <c r="I694" s="19"/>
      <c r="J694" s="19"/>
      <c r="K694" s="19"/>
      <c r="L694" s="19"/>
      <c r="M694" s="18"/>
      <c r="N694" s="18"/>
      <c r="O694" s="19"/>
      <c r="P694" s="19"/>
      <c r="Q694" s="19"/>
    </row>
    <row r="695" ht="18.75" spans="1:17">
      <c r="A695" s="14">
        <v>690</v>
      </c>
      <c r="B695" s="15" t="s">
        <v>115</v>
      </c>
      <c r="C695" s="15" t="s">
        <v>758</v>
      </c>
      <c r="D695" s="16">
        <v>9557124.8065</v>
      </c>
      <c r="E695" s="16">
        <v>2166607.1795</v>
      </c>
      <c r="F695" s="17">
        <f t="shared" si="10"/>
        <v>11723731.986</v>
      </c>
      <c r="G695" s="18"/>
      <c r="H695" s="18"/>
      <c r="I695" s="19"/>
      <c r="J695" s="19"/>
      <c r="K695" s="19"/>
      <c r="L695" s="19"/>
      <c r="M695" s="18"/>
      <c r="N695" s="18"/>
      <c r="O695" s="19"/>
      <c r="P695" s="19"/>
      <c r="Q695" s="19"/>
    </row>
    <row r="696" ht="37.5" spans="1:17">
      <c r="A696" s="14">
        <v>691</v>
      </c>
      <c r="B696" s="15" t="s">
        <v>115</v>
      </c>
      <c r="C696" s="15" t="s">
        <v>760</v>
      </c>
      <c r="D696" s="16">
        <v>9643976.9033</v>
      </c>
      <c r="E696" s="16">
        <v>2186296.6134</v>
      </c>
      <c r="F696" s="17">
        <f t="shared" si="10"/>
        <v>11830273.5167</v>
      </c>
      <c r="G696" s="18"/>
      <c r="H696" s="18"/>
      <c r="I696" s="19"/>
      <c r="J696" s="19"/>
      <c r="K696" s="19"/>
      <c r="L696" s="19"/>
      <c r="M696" s="18"/>
      <c r="N696" s="18"/>
      <c r="O696" s="19"/>
      <c r="P696" s="19"/>
      <c r="Q696" s="19"/>
    </row>
    <row r="697" ht="18.75" spans="1:17">
      <c r="A697" s="14">
        <v>692</v>
      </c>
      <c r="B697" s="15" t="s">
        <v>115</v>
      </c>
      <c r="C697" s="15" t="s">
        <v>762</v>
      </c>
      <c r="D697" s="16">
        <v>6625842.9071</v>
      </c>
      <c r="E697" s="16">
        <v>1502083.4303</v>
      </c>
      <c r="F697" s="17">
        <f t="shared" si="10"/>
        <v>8127926.3374</v>
      </c>
      <c r="G697" s="18"/>
      <c r="H697" s="18"/>
      <c r="I697" s="19"/>
      <c r="J697" s="19"/>
      <c r="K697" s="19"/>
      <c r="L697" s="19"/>
      <c r="M697" s="18"/>
      <c r="N697" s="18"/>
      <c r="O697" s="19"/>
      <c r="P697" s="19"/>
      <c r="Q697" s="19"/>
    </row>
    <row r="698" ht="18.75" spans="1:17">
      <c r="A698" s="14">
        <v>693</v>
      </c>
      <c r="B698" s="15" t="s">
        <v>115</v>
      </c>
      <c r="C698" s="15" t="s">
        <v>764</v>
      </c>
      <c r="D698" s="16">
        <v>8153127.9992</v>
      </c>
      <c r="E698" s="16">
        <v>1848320.077</v>
      </c>
      <c r="F698" s="17">
        <f t="shared" si="10"/>
        <v>10001448.0762</v>
      </c>
      <c r="G698" s="18"/>
      <c r="H698" s="18"/>
      <c r="I698" s="19"/>
      <c r="J698" s="19"/>
      <c r="K698" s="19"/>
      <c r="L698" s="19"/>
      <c r="M698" s="18"/>
      <c r="N698" s="18"/>
      <c r="O698" s="19"/>
      <c r="P698" s="19"/>
      <c r="Q698" s="19"/>
    </row>
    <row r="699" ht="18.75" spans="1:17">
      <c r="A699" s="14">
        <v>694</v>
      </c>
      <c r="B699" s="15" t="s">
        <v>115</v>
      </c>
      <c r="C699" s="15" t="s">
        <v>766</v>
      </c>
      <c r="D699" s="16">
        <v>6462157.819</v>
      </c>
      <c r="E699" s="16">
        <v>1464975.9012</v>
      </c>
      <c r="F699" s="17">
        <f t="shared" si="10"/>
        <v>7927133.7202</v>
      </c>
      <c r="G699" s="18"/>
      <c r="H699" s="18"/>
      <c r="I699" s="19"/>
      <c r="J699" s="19"/>
      <c r="K699" s="19"/>
      <c r="L699" s="19"/>
      <c r="M699" s="18"/>
      <c r="N699" s="18"/>
      <c r="O699" s="19"/>
      <c r="P699" s="19"/>
      <c r="Q699" s="19"/>
    </row>
    <row r="700" ht="18.75" spans="1:17">
      <c r="A700" s="14">
        <v>695</v>
      </c>
      <c r="B700" s="15" t="s">
        <v>115</v>
      </c>
      <c r="C700" s="15" t="s">
        <v>768</v>
      </c>
      <c r="D700" s="16">
        <v>6989918.3633</v>
      </c>
      <c r="E700" s="16">
        <v>1584619.6023</v>
      </c>
      <c r="F700" s="17">
        <f t="shared" si="10"/>
        <v>8574537.9656</v>
      </c>
      <c r="G700" s="18"/>
      <c r="H700" s="18"/>
      <c r="I700" s="19"/>
      <c r="J700" s="19"/>
      <c r="K700" s="19"/>
      <c r="L700" s="19"/>
      <c r="M700" s="18"/>
      <c r="N700" s="18"/>
      <c r="O700" s="19"/>
      <c r="P700" s="19"/>
      <c r="Q700" s="19"/>
    </row>
    <row r="701" ht="18.75" spans="1:17">
      <c r="A701" s="14">
        <v>696</v>
      </c>
      <c r="B701" s="15" t="s">
        <v>115</v>
      </c>
      <c r="C701" s="15" t="s">
        <v>770</v>
      </c>
      <c r="D701" s="16">
        <v>7219313.4208</v>
      </c>
      <c r="E701" s="16">
        <v>1636623.6295</v>
      </c>
      <c r="F701" s="17">
        <f t="shared" si="10"/>
        <v>8855937.0503</v>
      </c>
      <c r="G701" s="18"/>
      <c r="H701" s="18"/>
      <c r="I701" s="19"/>
      <c r="J701" s="19"/>
      <c r="K701" s="19"/>
      <c r="L701" s="19"/>
      <c r="M701" s="18"/>
      <c r="N701" s="18"/>
      <c r="O701" s="19"/>
      <c r="P701" s="19"/>
      <c r="Q701" s="19"/>
    </row>
    <row r="702" ht="37.5" spans="1:17">
      <c r="A702" s="14">
        <v>697</v>
      </c>
      <c r="B702" s="15" t="s">
        <v>115</v>
      </c>
      <c r="C702" s="15" t="s">
        <v>772</v>
      </c>
      <c r="D702" s="16">
        <v>13407202.3861</v>
      </c>
      <c r="E702" s="16">
        <v>3039422.5811</v>
      </c>
      <c r="F702" s="17">
        <f t="shared" si="10"/>
        <v>16446624.9672</v>
      </c>
      <c r="G702" s="18"/>
      <c r="H702" s="18"/>
      <c r="I702" s="19"/>
      <c r="J702" s="19"/>
      <c r="K702" s="19"/>
      <c r="L702" s="19"/>
      <c r="M702" s="18"/>
      <c r="N702" s="18"/>
      <c r="O702" s="19"/>
      <c r="P702" s="19"/>
      <c r="Q702" s="19"/>
    </row>
    <row r="703" ht="18.75" spans="1:17">
      <c r="A703" s="14">
        <v>698</v>
      </c>
      <c r="B703" s="15" t="s">
        <v>115</v>
      </c>
      <c r="C703" s="15" t="s">
        <v>774</v>
      </c>
      <c r="D703" s="16">
        <v>7935537.7952</v>
      </c>
      <c r="E703" s="16">
        <v>1798992.2187</v>
      </c>
      <c r="F703" s="17">
        <f t="shared" si="10"/>
        <v>9734530.0139</v>
      </c>
      <c r="G703" s="18"/>
      <c r="H703" s="18"/>
      <c r="I703" s="19"/>
      <c r="J703" s="19"/>
      <c r="K703" s="19"/>
      <c r="L703" s="19"/>
      <c r="M703" s="18"/>
      <c r="N703" s="18"/>
      <c r="O703" s="19"/>
      <c r="P703" s="19"/>
      <c r="Q703" s="19"/>
    </row>
    <row r="704" ht="18.75" spans="1:17">
      <c r="A704" s="14">
        <v>699</v>
      </c>
      <c r="B704" s="15" t="s">
        <v>116</v>
      </c>
      <c r="C704" s="15" t="s">
        <v>778</v>
      </c>
      <c r="D704" s="16">
        <v>7434908.8043</v>
      </c>
      <c r="E704" s="16">
        <v>1685499.2606</v>
      </c>
      <c r="F704" s="17">
        <f t="shared" si="10"/>
        <v>9120408.0649</v>
      </c>
      <c r="G704" s="18"/>
      <c r="H704" s="18"/>
      <c r="I704" s="19"/>
      <c r="J704" s="19"/>
      <c r="K704" s="19"/>
      <c r="L704" s="19"/>
      <c r="M704" s="18"/>
      <c r="N704" s="18"/>
      <c r="O704" s="19"/>
      <c r="P704" s="19"/>
      <c r="Q704" s="19"/>
    </row>
    <row r="705" ht="18.75" spans="1:17">
      <c r="A705" s="14">
        <v>700</v>
      </c>
      <c r="B705" s="15" t="s">
        <v>116</v>
      </c>
      <c r="C705" s="15" t="s">
        <v>780</v>
      </c>
      <c r="D705" s="16">
        <v>8463417.4854</v>
      </c>
      <c r="E705" s="16">
        <v>1918662.9304</v>
      </c>
      <c r="F705" s="17">
        <f t="shared" si="10"/>
        <v>10382080.4158</v>
      </c>
      <c r="G705" s="18"/>
      <c r="H705" s="18"/>
      <c r="I705" s="19"/>
      <c r="J705" s="19"/>
      <c r="K705" s="19"/>
      <c r="L705" s="19"/>
      <c r="M705" s="18"/>
      <c r="N705" s="18"/>
      <c r="O705" s="19"/>
      <c r="P705" s="19"/>
      <c r="Q705" s="19"/>
    </row>
    <row r="706" ht="18.75" spans="1:17">
      <c r="A706" s="14">
        <v>701</v>
      </c>
      <c r="B706" s="15" t="s">
        <v>116</v>
      </c>
      <c r="C706" s="15" t="s">
        <v>782</v>
      </c>
      <c r="D706" s="16">
        <v>9120739.2104</v>
      </c>
      <c r="E706" s="16">
        <v>2067678.2459</v>
      </c>
      <c r="F706" s="17">
        <f t="shared" si="10"/>
        <v>11188417.4563</v>
      </c>
      <c r="G706" s="18"/>
      <c r="H706" s="18"/>
      <c r="I706" s="19"/>
      <c r="J706" s="19"/>
      <c r="K706" s="19"/>
      <c r="L706" s="19"/>
      <c r="M706" s="18"/>
      <c r="N706" s="18"/>
      <c r="O706" s="19"/>
      <c r="P706" s="19"/>
      <c r="Q706" s="19"/>
    </row>
    <row r="707" ht="18.75" spans="1:17">
      <c r="A707" s="14">
        <v>702</v>
      </c>
      <c r="B707" s="15" t="s">
        <v>116</v>
      </c>
      <c r="C707" s="15" t="s">
        <v>784</v>
      </c>
      <c r="D707" s="16">
        <v>9902954.9165</v>
      </c>
      <c r="E707" s="16">
        <v>2245007.1183</v>
      </c>
      <c r="F707" s="17">
        <f t="shared" si="10"/>
        <v>12147962.0348</v>
      </c>
      <c r="G707" s="18"/>
      <c r="H707" s="18"/>
      <c r="I707" s="19"/>
      <c r="J707" s="19"/>
      <c r="K707" s="19"/>
      <c r="L707" s="19"/>
      <c r="M707" s="18"/>
      <c r="N707" s="18"/>
      <c r="O707" s="19"/>
      <c r="P707" s="19"/>
      <c r="Q707" s="19"/>
    </row>
    <row r="708" ht="18.75" spans="1:17">
      <c r="A708" s="14">
        <v>703</v>
      </c>
      <c r="B708" s="15" t="s">
        <v>116</v>
      </c>
      <c r="C708" s="15" t="s">
        <v>786</v>
      </c>
      <c r="D708" s="16">
        <v>9315758.3657</v>
      </c>
      <c r="E708" s="16">
        <v>2111889.231</v>
      </c>
      <c r="F708" s="17">
        <f t="shared" si="10"/>
        <v>11427647.5967</v>
      </c>
      <c r="G708" s="18"/>
      <c r="H708" s="18"/>
      <c r="I708" s="19"/>
      <c r="J708" s="19"/>
      <c r="K708" s="19"/>
      <c r="L708" s="19"/>
      <c r="M708" s="18"/>
      <c r="N708" s="18"/>
      <c r="O708" s="19"/>
      <c r="P708" s="19"/>
      <c r="Q708" s="19"/>
    </row>
    <row r="709" ht="18.75" spans="1:17">
      <c r="A709" s="14">
        <v>704</v>
      </c>
      <c r="B709" s="15" t="s">
        <v>116</v>
      </c>
      <c r="C709" s="15" t="s">
        <v>789</v>
      </c>
      <c r="D709" s="16">
        <v>8441131.5374</v>
      </c>
      <c r="E709" s="16">
        <v>1913610.6897</v>
      </c>
      <c r="F709" s="17">
        <f t="shared" si="10"/>
        <v>10354742.2271</v>
      </c>
      <c r="G709" s="18"/>
      <c r="H709" s="18"/>
      <c r="I709" s="19"/>
      <c r="J709" s="19"/>
      <c r="K709" s="19"/>
      <c r="L709" s="19"/>
      <c r="M709" s="18"/>
      <c r="N709" s="18"/>
      <c r="O709" s="19"/>
      <c r="P709" s="19"/>
      <c r="Q709" s="19"/>
    </row>
    <row r="710" ht="18.75" spans="1:17">
      <c r="A710" s="14">
        <v>705</v>
      </c>
      <c r="B710" s="15" t="s">
        <v>116</v>
      </c>
      <c r="C710" s="15" t="s">
        <v>791</v>
      </c>
      <c r="D710" s="16">
        <v>9640976.7096</v>
      </c>
      <c r="E710" s="16">
        <v>2185616.4672</v>
      </c>
      <c r="F710" s="17">
        <f t="shared" si="10"/>
        <v>11826593.1768</v>
      </c>
      <c r="G710" s="18"/>
      <c r="H710" s="18"/>
      <c r="I710" s="19"/>
      <c r="J710" s="19"/>
      <c r="K710" s="19"/>
      <c r="L710" s="19"/>
      <c r="M710" s="18"/>
      <c r="N710" s="18"/>
      <c r="O710" s="19"/>
      <c r="P710" s="19"/>
      <c r="Q710" s="19"/>
    </row>
    <row r="711" ht="18.75" spans="1:17">
      <c r="A711" s="14">
        <v>706</v>
      </c>
      <c r="B711" s="15" t="s">
        <v>116</v>
      </c>
      <c r="C711" s="15" t="s">
        <v>793</v>
      </c>
      <c r="D711" s="16">
        <v>8226748.7898</v>
      </c>
      <c r="E711" s="16">
        <v>1865009.9641</v>
      </c>
      <c r="F711" s="17">
        <f t="shared" ref="F711:F774" si="11">D711+E711</f>
        <v>10091758.7539</v>
      </c>
      <c r="G711" s="18"/>
      <c r="H711" s="18"/>
      <c r="I711" s="19"/>
      <c r="J711" s="19"/>
      <c r="K711" s="19"/>
      <c r="L711" s="19"/>
      <c r="M711" s="18"/>
      <c r="N711" s="18"/>
      <c r="O711" s="19"/>
      <c r="P711" s="19"/>
      <c r="Q711" s="19"/>
    </row>
    <row r="712" ht="18.75" spans="1:17">
      <c r="A712" s="14">
        <v>707</v>
      </c>
      <c r="B712" s="15" t="s">
        <v>116</v>
      </c>
      <c r="C712" s="15" t="s">
        <v>795</v>
      </c>
      <c r="D712" s="16">
        <v>9312066.8593</v>
      </c>
      <c r="E712" s="16">
        <v>2111052.3638</v>
      </c>
      <c r="F712" s="17">
        <f t="shared" si="11"/>
        <v>11423119.2231</v>
      </c>
      <c r="G712" s="18"/>
      <c r="H712" s="18"/>
      <c r="I712" s="19"/>
      <c r="J712" s="19"/>
      <c r="K712" s="19"/>
      <c r="L712" s="19"/>
      <c r="M712" s="18"/>
      <c r="N712" s="18"/>
      <c r="O712" s="19"/>
      <c r="P712" s="19"/>
      <c r="Q712" s="19"/>
    </row>
    <row r="713" ht="18.75" spans="1:17">
      <c r="A713" s="14">
        <v>708</v>
      </c>
      <c r="B713" s="15" t="s">
        <v>116</v>
      </c>
      <c r="C713" s="15" t="s">
        <v>797</v>
      </c>
      <c r="D713" s="16">
        <v>8407499.9362</v>
      </c>
      <c r="E713" s="16">
        <v>1905986.3811</v>
      </c>
      <c r="F713" s="17">
        <f t="shared" si="11"/>
        <v>10313486.3173</v>
      </c>
      <c r="G713" s="18"/>
      <c r="H713" s="18"/>
      <c r="I713" s="19"/>
      <c r="J713" s="19"/>
      <c r="K713" s="19"/>
      <c r="L713" s="19"/>
      <c r="M713" s="18"/>
      <c r="N713" s="18"/>
      <c r="O713" s="19"/>
      <c r="P713" s="19"/>
      <c r="Q713" s="19"/>
    </row>
    <row r="714" ht="18.75" spans="1:17">
      <c r="A714" s="14">
        <v>709</v>
      </c>
      <c r="B714" s="15" t="s">
        <v>116</v>
      </c>
      <c r="C714" s="15" t="s">
        <v>799</v>
      </c>
      <c r="D714" s="16">
        <v>7796334.5349</v>
      </c>
      <c r="E714" s="16">
        <v>1767434.7379</v>
      </c>
      <c r="F714" s="17">
        <f t="shared" si="11"/>
        <v>9563769.2728</v>
      </c>
      <c r="G714" s="18"/>
      <c r="H714" s="18"/>
      <c r="I714" s="19"/>
      <c r="J714" s="19"/>
      <c r="K714" s="19"/>
      <c r="L714" s="19"/>
      <c r="M714" s="18"/>
      <c r="N714" s="18"/>
      <c r="O714" s="19"/>
      <c r="P714" s="19"/>
      <c r="Q714" s="19"/>
    </row>
    <row r="715" ht="18.75" spans="1:17">
      <c r="A715" s="14">
        <v>710</v>
      </c>
      <c r="B715" s="15" t="s">
        <v>116</v>
      </c>
      <c r="C715" s="15" t="s">
        <v>801</v>
      </c>
      <c r="D715" s="16">
        <v>9282484.8379</v>
      </c>
      <c r="E715" s="16">
        <v>2104346.0979</v>
      </c>
      <c r="F715" s="17">
        <f t="shared" si="11"/>
        <v>11386830.9358</v>
      </c>
      <c r="G715" s="18"/>
      <c r="H715" s="18"/>
      <c r="I715" s="19"/>
      <c r="J715" s="19"/>
      <c r="K715" s="19"/>
      <c r="L715" s="19"/>
      <c r="M715" s="18"/>
      <c r="N715" s="18"/>
      <c r="O715" s="19"/>
      <c r="P715" s="19"/>
      <c r="Q715" s="19"/>
    </row>
    <row r="716" ht="18.75" spans="1:17">
      <c r="A716" s="14">
        <v>711</v>
      </c>
      <c r="B716" s="15" t="s">
        <v>116</v>
      </c>
      <c r="C716" s="15" t="s">
        <v>803</v>
      </c>
      <c r="D716" s="16">
        <v>9739199.7404</v>
      </c>
      <c r="E716" s="16">
        <v>2207883.7001</v>
      </c>
      <c r="F716" s="17">
        <f t="shared" si="11"/>
        <v>11947083.4405</v>
      </c>
      <c r="G716" s="18"/>
      <c r="H716" s="18"/>
      <c r="I716" s="19"/>
      <c r="J716" s="19"/>
      <c r="K716" s="19"/>
      <c r="L716" s="19"/>
      <c r="M716" s="18"/>
      <c r="N716" s="18"/>
      <c r="O716" s="19"/>
      <c r="P716" s="19"/>
      <c r="Q716" s="19"/>
    </row>
    <row r="717" ht="18.75" spans="1:17">
      <c r="A717" s="14">
        <v>712</v>
      </c>
      <c r="B717" s="15" t="s">
        <v>116</v>
      </c>
      <c r="C717" s="15" t="s">
        <v>805</v>
      </c>
      <c r="D717" s="16">
        <v>8775534.9163</v>
      </c>
      <c r="E717" s="16">
        <v>1989420.1801</v>
      </c>
      <c r="F717" s="17">
        <f t="shared" si="11"/>
        <v>10764955.0964</v>
      </c>
      <c r="G717" s="18"/>
      <c r="H717" s="18"/>
      <c r="I717" s="19"/>
      <c r="J717" s="19"/>
      <c r="K717" s="19"/>
      <c r="L717" s="19"/>
      <c r="M717" s="18"/>
      <c r="N717" s="18"/>
      <c r="O717" s="19"/>
      <c r="P717" s="19"/>
      <c r="Q717" s="19"/>
    </row>
    <row r="718" ht="18.75" spans="1:17">
      <c r="A718" s="14">
        <v>713</v>
      </c>
      <c r="B718" s="15" t="s">
        <v>116</v>
      </c>
      <c r="C718" s="15" t="s">
        <v>807</v>
      </c>
      <c r="D718" s="16">
        <v>7857953.9336</v>
      </c>
      <c r="E718" s="16">
        <v>1781403.9006</v>
      </c>
      <c r="F718" s="17">
        <f t="shared" si="11"/>
        <v>9639357.8342</v>
      </c>
      <c r="G718" s="18"/>
      <c r="H718" s="18"/>
      <c r="I718" s="19"/>
      <c r="J718" s="19"/>
      <c r="K718" s="19"/>
      <c r="L718" s="19"/>
      <c r="M718" s="18"/>
      <c r="N718" s="18"/>
      <c r="O718" s="19"/>
      <c r="P718" s="19"/>
      <c r="Q718" s="19"/>
    </row>
    <row r="719" ht="18.75" spans="1:17">
      <c r="A719" s="14">
        <v>714</v>
      </c>
      <c r="B719" s="15" t="s">
        <v>116</v>
      </c>
      <c r="C719" s="15" t="s">
        <v>809</v>
      </c>
      <c r="D719" s="16">
        <v>8732056.1733</v>
      </c>
      <c r="E719" s="16">
        <v>1979563.5173</v>
      </c>
      <c r="F719" s="17">
        <f t="shared" si="11"/>
        <v>10711619.6906</v>
      </c>
      <c r="G719" s="18"/>
      <c r="H719" s="18"/>
      <c r="I719" s="19"/>
      <c r="J719" s="19"/>
      <c r="K719" s="19"/>
      <c r="L719" s="19"/>
      <c r="M719" s="18"/>
      <c r="N719" s="18"/>
      <c r="O719" s="19"/>
      <c r="P719" s="19"/>
      <c r="Q719" s="19"/>
    </row>
    <row r="720" ht="18.75" spans="1:17">
      <c r="A720" s="14">
        <v>715</v>
      </c>
      <c r="B720" s="15" t="s">
        <v>116</v>
      </c>
      <c r="C720" s="15" t="s">
        <v>811</v>
      </c>
      <c r="D720" s="16">
        <v>8661514.2709</v>
      </c>
      <c r="E720" s="16">
        <v>1963571.6165</v>
      </c>
      <c r="F720" s="17">
        <f t="shared" si="11"/>
        <v>10625085.8874</v>
      </c>
      <c r="G720" s="18"/>
      <c r="H720" s="18"/>
      <c r="I720" s="19"/>
      <c r="J720" s="19"/>
      <c r="K720" s="19"/>
      <c r="L720" s="19"/>
      <c r="M720" s="18"/>
      <c r="N720" s="18"/>
      <c r="O720" s="19"/>
      <c r="P720" s="19"/>
      <c r="Q720" s="19"/>
    </row>
    <row r="721" ht="18.75" spans="1:17">
      <c r="A721" s="14">
        <v>716</v>
      </c>
      <c r="B721" s="15" t="s">
        <v>116</v>
      </c>
      <c r="C721" s="15" t="s">
        <v>813</v>
      </c>
      <c r="D721" s="16">
        <v>9698440.5455</v>
      </c>
      <c r="E721" s="16">
        <v>2198643.5609</v>
      </c>
      <c r="F721" s="17">
        <f t="shared" si="11"/>
        <v>11897084.1064</v>
      </c>
      <c r="G721" s="18"/>
      <c r="H721" s="18"/>
      <c r="I721" s="19"/>
      <c r="J721" s="19"/>
      <c r="K721" s="19"/>
      <c r="L721" s="19"/>
      <c r="M721" s="18"/>
      <c r="N721" s="18"/>
      <c r="O721" s="19"/>
      <c r="P721" s="19"/>
      <c r="Q721" s="19"/>
    </row>
    <row r="722" ht="18.75" spans="1:17">
      <c r="A722" s="14">
        <v>717</v>
      </c>
      <c r="B722" s="15" t="s">
        <v>116</v>
      </c>
      <c r="C722" s="15" t="s">
        <v>815</v>
      </c>
      <c r="D722" s="16">
        <v>8941571.3348</v>
      </c>
      <c r="E722" s="16">
        <v>2027060.7575</v>
      </c>
      <c r="F722" s="17">
        <f t="shared" si="11"/>
        <v>10968632.0923</v>
      </c>
      <c r="G722" s="18"/>
      <c r="H722" s="18"/>
      <c r="I722" s="19"/>
      <c r="J722" s="19"/>
      <c r="K722" s="19"/>
      <c r="L722" s="19"/>
      <c r="M722" s="18"/>
      <c r="N722" s="18"/>
      <c r="O722" s="19"/>
      <c r="P722" s="19"/>
      <c r="Q722" s="19"/>
    </row>
    <row r="723" ht="18.75" spans="1:17">
      <c r="A723" s="14">
        <v>718</v>
      </c>
      <c r="B723" s="15" t="s">
        <v>116</v>
      </c>
      <c r="C723" s="15" t="s">
        <v>817</v>
      </c>
      <c r="D723" s="16">
        <v>8136960.3801</v>
      </c>
      <c r="E723" s="16">
        <v>1844654.866</v>
      </c>
      <c r="F723" s="17">
        <f t="shared" si="11"/>
        <v>9981615.2461</v>
      </c>
      <c r="G723" s="18"/>
      <c r="H723" s="18"/>
      <c r="I723" s="19"/>
      <c r="J723" s="19"/>
      <c r="K723" s="19"/>
      <c r="L723" s="19"/>
      <c r="M723" s="18"/>
      <c r="N723" s="18"/>
      <c r="O723" s="19"/>
      <c r="P723" s="19"/>
      <c r="Q723" s="19"/>
    </row>
    <row r="724" ht="18.75" spans="1:17">
      <c r="A724" s="14">
        <v>719</v>
      </c>
      <c r="B724" s="15" t="s">
        <v>116</v>
      </c>
      <c r="C724" s="15" t="s">
        <v>819</v>
      </c>
      <c r="D724" s="16">
        <v>8387954.2045</v>
      </c>
      <c r="E724" s="16">
        <v>1901555.3494</v>
      </c>
      <c r="F724" s="17">
        <f t="shared" si="11"/>
        <v>10289509.5539</v>
      </c>
      <c r="G724" s="18"/>
      <c r="H724" s="18"/>
      <c r="I724" s="19"/>
      <c r="J724" s="19"/>
      <c r="K724" s="19"/>
      <c r="L724" s="19"/>
      <c r="M724" s="18"/>
      <c r="N724" s="18"/>
      <c r="O724" s="19"/>
      <c r="P724" s="19"/>
      <c r="Q724" s="19"/>
    </row>
    <row r="725" ht="18.75" spans="1:17">
      <c r="A725" s="14">
        <v>720</v>
      </c>
      <c r="B725" s="15" t="s">
        <v>116</v>
      </c>
      <c r="C725" s="15" t="s">
        <v>821</v>
      </c>
      <c r="D725" s="16">
        <v>8070515.3066</v>
      </c>
      <c r="E725" s="16">
        <v>1829591.7193</v>
      </c>
      <c r="F725" s="17">
        <f t="shared" si="11"/>
        <v>9900107.0259</v>
      </c>
      <c r="G725" s="18"/>
      <c r="H725" s="18"/>
      <c r="I725" s="19"/>
      <c r="J725" s="19"/>
      <c r="K725" s="19"/>
      <c r="L725" s="19"/>
      <c r="M725" s="18"/>
      <c r="N725" s="18"/>
      <c r="O725" s="19"/>
      <c r="P725" s="19"/>
      <c r="Q725" s="19"/>
    </row>
    <row r="726" ht="18.75" spans="1:17">
      <c r="A726" s="14">
        <v>721</v>
      </c>
      <c r="B726" s="15" t="s">
        <v>116</v>
      </c>
      <c r="C726" s="15" t="s">
        <v>823</v>
      </c>
      <c r="D726" s="16">
        <v>7566106.3236</v>
      </c>
      <c r="E726" s="16">
        <v>1715241.8341</v>
      </c>
      <c r="F726" s="17">
        <f t="shared" si="11"/>
        <v>9281348.1577</v>
      </c>
      <c r="G726" s="18"/>
      <c r="H726" s="18"/>
      <c r="I726" s="19"/>
      <c r="J726" s="19"/>
      <c r="K726" s="19"/>
      <c r="L726" s="19"/>
      <c r="M726" s="18"/>
      <c r="N726" s="18"/>
      <c r="O726" s="19"/>
      <c r="P726" s="19"/>
      <c r="Q726" s="19"/>
    </row>
    <row r="727" ht="18.75" spans="1:17">
      <c r="A727" s="14">
        <v>722</v>
      </c>
      <c r="B727" s="15" t="s">
        <v>117</v>
      </c>
      <c r="C727" s="15" t="s">
        <v>827</v>
      </c>
      <c r="D727" s="16">
        <v>7509908.9412</v>
      </c>
      <c r="E727" s="16">
        <v>1702501.8464</v>
      </c>
      <c r="F727" s="17">
        <f t="shared" si="11"/>
        <v>9212410.7876</v>
      </c>
      <c r="G727" s="18"/>
      <c r="H727" s="18"/>
      <c r="I727" s="19"/>
      <c r="J727" s="19"/>
      <c r="K727" s="19"/>
      <c r="L727" s="19"/>
      <c r="M727" s="18"/>
      <c r="N727" s="18"/>
      <c r="O727" s="19"/>
      <c r="P727" s="19"/>
      <c r="Q727" s="19"/>
    </row>
    <row r="728" ht="18.75" spans="1:17">
      <c r="A728" s="14">
        <v>723</v>
      </c>
      <c r="B728" s="15" t="s">
        <v>117</v>
      </c>
      <c r="C728" s="15" t="s">
        <v>829</v>
      </c>
      <c r="D728" s="16">
        <v>12851183.6446</v>
      </c>
      <c r="E728" s="16">
        <v>2913372.7259</v>
      </c>
      <c r="F728" s="17">
        <f t="shared" si="11"/>
        <v>15764556.3705</v>
      </c>
      <c r="G728" s="18"/>
      <c r="H728" s="18"/>
      <c r="I728" s="19"/>
      <c r="J728" s="19"/>
      <c r="K728" s="19"/>
      <c r="L728" s="19"/>
      <c r="M728" s="18"/>
      <c r="N728" s="18"/>
      <c r="O728" s="19"/>
      <c r="P728" s="19"/>
      <c r="Q728" s="19"/>
    </row>
    <row r="729" ht="18.75" spans="1:17">
      <c r="A729" s="14">
        <v>724</v>
      </c>
      <c r="B729" s="15" t="s">
        <v>117</v>
      </c>
      <c r="C729" s="15" t="s">
        <v>831</v>
      </c>
      <c r="D729" s="16">
        <v>8826399.2352</v>
      </c>
      <c r="E729" s="16">
        <v>2000951.1584</v>
      </c>
      <c r="F729" s="17">
        <f t="shared" si="11"/>
        <v>10827350.3936</v>
      </c>
      <c r="G729" s="18"/>
      <c r="H729" s="18"/>
      <c r="I729" s="19"/>
      <c r="J729" s="19"/>
      <c r="K729" s="19"/>
      <c r="L729" s="19"/>
      <c r="M729" s="18"/>
      <c r="N729" s="18"/>
      <c r="O729" s="19"/>
      <c r="P729" s="19"/>
      <c r="Q729" s="19"/>
    </row>
    <row r="730" ht="18.75" spans="1:17">
      <c r="A730" s="14">
        <v>725</v>
      </c>
      <c r="B730" s="15" t="s">
        <v>117</v>
      </c>
      <c r="C730" s="15" t="s">
        <v>833</v>
      </c>
      <c r="D730" s="16">
        <v>10538773.4715</v>
      </c>
      <c r="E730" s="16">
        <v>2389147.6494</v>
      </c>
      <c r="F730" s="17">
        <f t="shared" si="11"/>
        <v>12927921.1209</v>
      </c>
      <c r="G730" s="18"/>
      <c r="H730" s="18"/>
      <c r="I730" s="19"/>
      <c r="J730" s="19"/>
      <c r="K730" s="19"/>
      <c r="L730" s="19"/>
      <c r="M730" s="18"/>
      <c r="N730" s="18"/>
      <c r="O730" s="19"/>
      <c r="P730" s="19"/>
      <c r="Q730" s="19"/>
    </row>
    <row r="731" ht="18.75" spans="1:17">
      <c r="A731" s="14">
        <v>726</v>
      </c>
      <c r="B731" s="15" t="s">
        <v>117</v>
      </c>
      <c r="C731" s="15" t="s">
        <v>835</v>
      </c>
      <c r="D731" s="16">
        <v>11385516.1465</v>
      </c>
      <c r="E731" s="16">
        <v>2581104.8328</v>
      </c>
      <c r="F731" s="17">
        <f t="shared" si="11"/>
        <v>13966620.9793</v>
      </c>
      <c r="G731" s="18"/>
      <c r="H731" s="18"/>
      <c r="I731" s="19"/>
      <c r="J731" s="19"/>
      <c r="K731" s="19"/>
      <c r="L731" s="19"/>
      <c r="M731" s="18"/>
      <c r="N731" s="18"/>
      <c r="O731" s="19"/>
      <c r="P731" s="19"/>
      <c r="Q731" s="19"/>
    </row>
    <row r="732" ht="18.75" spans="1:17">
      <c r="A732" s="14">
        <v>727</v>
      </c>
      <c r="B732" s="15" t="s">
        <v>117</v>
      </c>
      <c r="C732" s="15" t="s">
        <v>837</v>
      </c>
      <c r="D732" s="16">
        <v>7887321.6744</v>
      </c>
      <c r="E732" s="16">
        <v>1788061.5889</v>
      </c>
      <c r="F732" s="17">
        <f t="shared" si="11"/>
        <v>9675383.2633</v>
      </c>
      <c r="G732" s="18"/>
      <c r="H732" s="18"/>
      <c r="I732" s="19"/>
      <c r="J732" s="19"/>
      <c r="K732" s="19"/>
      <c r="L732" s="19"/>
      <c r="M732" s="18"/>
      <c r="N732" s="18"/>
      <c r="O732" s="19"/>
      <c r="P732" s="19"/>
      <c r="Q732" s="19"/>
    </row>
    <row r="733" ht="18.75" spans="1:17">
      <c r="A733" s="14">
        <v>728</v>
      </c>
      <c r="B733" s="15" t="s">
        <v>117</v>
      </c>
      <c r="C733" s="15" t="s">
        <v>839</v>
      </c>
      <c r="D733" s="16">
        <v>7586247.6596</v>
      </c>
      <c r="E733" s="16">
        <v>1719807.8897</v>
      </c>
      <c r="F733" s="17">
        <f t="shared" si="11"/>
        <v>9306055.5493</v>
      </c>
      <c r="G733" s="18"/>
      <c r="H733" s="18"/>
      <c r="I733" s="19"/>
      <c r="J733" s="19"/>
      <c r="K733" s="19"/>
      <c r="L733" s="19"/>
      <c r="M733" s="18"/>
      <c r="N733" s="18"/>
      <c r="O733" s="19"/>
      <c r="P733" s="19"/>
      <c r="Q733" s="19"/>
    </row>
    <row r="734" ht="18.75" spans="1:17">
      <c r="A734" s="14">
        <v>729</v>
      </c>
      <c r="B734" s="15" t="s">
        <v>117</v>
      </c>
      <c r="C734" s="15" t="s">
        <v>841</v>
      </c>
      <c r="D734" s="16">
        <v>11774893.8545</v>
      </c>
      <c r="E734" s="16">
        <v>2669377.0438</v>
      </c>
      <c r="F734" s="17">
        <f t="shared" si="11"/>
        <v>14444270.8983</v>
      </c>
      <c r="G734" s="18"/>
      <c r="H734" s="18"/>
      <c r="I734" s="19"/>
      <c r="J734" s="19"/>
      <c r="K734" s="19"/>
      <c r="L734" s="19"/>
      <c r="M734" s="18"/>
      <c r="N734" s="18"/>
      <c r="O734" s="19"/>
      <c r="P734" s="19"/>
      <c r="Q734" s="19"/>
    </row>
    <row r="735" ht="18.75" spans="1:17">
      <c r="A735" s="14">
        <v>730</v>
      </c>
      <c r="B735" s="15" t="s">
        <v>117</v>
      </c>
      <c r="C735" s="15" t="s">
        <v>843</v>
      </c>
      <c r="D735" s="16">
        <v>8381831.9073</v>
      </c>
      <c r="E735" s="16">
        <v>1900167.4202</v>
      </c>
      <c r="F735" s="17">
        <f t="shared" si="11"/>
        <v>10281999.3275</v>
      </c>
      <c r="G735" s="18"/>
      <c r="H735" s="18"/>
      <c r="I735" s="19"/>
      <c r="J735" s="19"/>
      <c r="K735" s="19"/>
      <c r="L735" s="19"/>
      <c r="M735" s="18"/>
      <c r="N735" s="18"/>
      <c r="O735" s="19"/>
      <c r="P735" s="19"/>
      <c r="Q735" s="19"/>
    </row>
    <row r="736" ht="18.75" spans="1:17">
      <c r="A736" s="14">
        <v>731</v>
      </c>
      <c r="B736" s="15" t="s">
        <v>117</v>
      </c>
      <c r="C736" s="15" t="s">
        <v>846</v>
      </c>
      <c r="D736" s="16">
        <v>7738926.2497</v>
      </c>
      <c r="E736" s="16">
        <v>1754420.2377</v>
      </c>
      <c r="F736" s="17">
        <f t="shared" si="11"/>
        <v>9493346.4874</v>
      </c>
      <c r="G736" s="18"/>
      <c r="H736" s="18"/>
      <c r="I736" s="19"/>
      <c r="J736" s="19"/>
      <c r="K736" s="19"/>
      <c r="L736" s="19"/>
      <c r="M736" s="18"/>
      <c r="N736" s="18"/>
      <c r="O736" s="19"/>
      <c r="P736" s="19"/>
      <c r="Q736" s="19"/>
    </row>
    <row r="737" ht="18.75" spans="1:17">
      <c r="A737" s="14">
        <v>732</v>
      </c>
      <c r="B737" s="15" t="s">
        <v>117</v>
      </c>
      <c r="C737" s="15" t="s">
        <v>848</v>
      </c>
      <c r="D737" s="16">
        <v>11548939.1286</v>
      </c>
      <c r="E737" s="16">
        <v>2618152.9423</v>
      </c>
      <c r="F737" s="17">
        <f t="shared" si="11"/>
        <v>14167092.0709</v>
      </c>
      <c r="G737" s="18"/>
      <c r="H737" s="18"/>
      <c r="I737" s="19"/>
      <c r="J737" s="19"/>
      <c r="K737" s="19"/>
      <c r="L737" s="19"/>
      <c r="M737" s="18"/>
      <c r="N737" s="18"/>
      <c r="O737" s="19"/>
      <c r="P737" s="19"/>
      <c r="Q737" s="19"/>
    </row>
    <row r="738" ht="18.75" spans="1:17">
      <c r="A738" s="14">
        <v>733</v>
      </c>
      <c r="B738" s="15" t="s">
        <v>117</v>
      </c>
      <c r="C738" s="15" t="s">
        <v>850</v>
      </c>
      <c r="D738" s="16">
        <v>9141358.6945</v>
      </c>
      <c r="E738" s="16">
        <v>2072352.698</v>
      </c>
      <c r="F738" s="17">
        <f t="shared" si="11"/>
        <v>11213711.3925</v>
      </c>
      <c r="G738" s="18"/>
      <c r="H738" s="18"/>
      <c r="I738" s="19"/>
      <c r="J738" s="19"/>
      <c r="K738" s="19"/>
      <c r="L738" s="19"/>
      <c r="M738" s="18"/>
      <c r="N738" s="18"/>
      <c r="O738" s="19"/>
      <c r="P738" s="19"/>
      <c r="Q738" s="19"/>
    </row>
    <row r="739" ht="18.75" spans="1:17">
      <c r="A739" s="14">
        <v>734</v>
      </c>
      <c r="B739" s="15" t="s">
        <v>117</v>
      </c>
      <c r="C739" s="15" t="s">
        <v>852</v>
      </c>
      <c r="D739" s="16">
        <v>7856875.838</v>
      </c>
      <c r="E739" s="16">
        <v>1781159.4956</v>
      </c>
      <c r="F739" s="17">
        <f t="shared" si="11"/>
        <v>9638035.3336</v>
      </c>
      <c r="G739" s="18"/>
      <c r="H739" s="18"/>
      <c r="I739" s="19"/>
      <c r="J739" s="19"/>
      <c r="K739" s="19"/>
      <c r="L739" s="19"/>
      <c r="M739" s="18"/>
      <c r="N739" s="18"/>
      <c r="O739" s="19"/>
      <c r="P739" s="19"/>
      <c r="Q739" s="19"/>
    </row>
    <row r="740" ht="18.75" spans="1:17">
      <c r="A740" s="14">
        <v>735</v>
      </c>
      <c r="B740" s="15" t="s">
        <v>117</v>
      </c>
      <c r="C740" s="15" t="s">
        <v>854</v>
      </c>
      <c r="D740" s="16">
        <v>11253858.7836</v>
      </c>
      <c r="E740" s="16">
        <v>2551258.0124</v>
      </c>
      <c r="F740" s="17">
        <f t="shared" si="11"/>
        <v>13805116.796</v>
      </c>
      <c r="G740" s="18"/>
      <c r="H740" s="18"/>
      <c r="I740" s="19"/>
      <c r="J740" s="19"/>
      <c r="K740" s="19"/>
      <c r="L740" s="19"/>
      <c r="M740" s="18"/>
      <c r="N740" s="18"/>
      <c r="O740" s="19"/>
      <c r="P740" s="19"/>
      <c r="Q740" s="19"/>
    </row>
    <row r="741" ht="18.75" spans="1:17">
      <c r="A741" s="14">
        <v>736</v>
      </c>
      <c r="B741" s="15" t="s">
        <v>117</v>
      </c>
      <c r="C741" s="15" t="s">
        <v>856</v>
      </c>
      <c r="D741" s="16">
        <v>7460332.6054</v>
      </c>
      <c r="E741" s="16">
        <v>1691262.8549</v>
      </c>
      <c r="F741" s="17">
        <f t="shared" si="11"/>
        <v>9151595.4603</v>
      </c>
      <c r="G741" s="18"/>
      <c r="H741" s="18"/>
      <c r="I741" s="19"/>
      <c r="J741" s="19"/>
      <c r="K741" s="19"/>
      <c r="L741" s="19"/>
      <c r="M741" s="18"/>
      <c r="N741" s="18"/>
      <c r="O741" s="19"/>
      <c r="P741" s="19"/>
      <c r="Q741" s="19"/>
    </row>
    <row r="742" ht="18.75" spans="1:17">
      <c r="A742" s="14">
        <v>737</v>
      </c>
      <c r="B742" s="15" t="s">
        <v>117</v>
      </c>
      <c r="C742" s="15" t="s">
        <v>858</v>
      </c>
      <c r="D742" s="16">
        <v>8092966.4093</v>
      </c>
      <c r="E742" s="16">
        <v>1834681.4006</v>
      </c>
      <c r="F742" s="17">
        <f t="shared" si="11"/>
        <v>9927647.8099</v>
      </c>
      <c r="G742" s="18"/>
      <c r="H742" s="18"/>
      <c r="I742" s="19"/>
      <c r="J742" s="19"/>
      <c r="K742" s="19"/>
      <c r="L742" s="19"/>
      <c r="M742" s="18"/>
      <c r="N742" s="18"/>
      <c r="O742" s="19"/>
      <c r="P742" s="19"/>
      <c r="Q742" s="19"/>
    </row>
    <row r="743" ht="18.75" spans="1:17">
      <c r="A743" s="14">
        <v>738</v>
      </c>
      <c r="B743" s="15" t="s">
        <v>118</v>
      </c>
      <c r="C743" s="15" t="s">
        <v>862</v>
      </c>
      <c r="D743" s="16">
        <v>8363599.5278</v>
      </c>
      <c r="E743" s="16">
        <v>1896034.1264</v>
      </c>
      <c r="F743" s="17">
        <f t="shared" si="11"/>
        <v>10259633.6542</v>
      </c>
      <c r="G743" s="18"/>
      <c r="H743" s="18"/>
      <c r="I743" s="19"/>
      <c r="J743" s="19"/>
      <c r="K743" s="19"/>
      <c r="L743" s="19"/>
      <c r="M743" s="18"/>
      <c r="N743" s="18"/>
      <c r="O743" s="19"/>
      <c r="P743" s="19"/>
      <c r="Q743" s="19"/>
    </row>
    <row r="744" ht="18.75" spans="1:17">
      <c r="A744" s="14">
        <v>739</v>
      </c>
      <c r="B744" s="15" t="s">
        <v>118</v>
      </c>
      <c r="C744" s="15" t="s">
        <v>864</v>
      </c>
      <c r="D744" s="16">
        <v>9255150.9016</v>
      </c>
      <c r="E744" s="16">
        <v>2098149.4746</v>
      </c>
      <c r="F744" s="17">
        <f t="shared" si="11"/>
        <v>11353300.3762</v>
      </c>
      <c r="G744" s="18"/>
      <c r="H744" s="18"/>
      <c r="I744" s="19"/>
      <c r="J744" s="19"/>
      <c r="K744" s="19"/>
      <c r="L744" s="19"/>
      <c r="M744" s="18"/>
      <c r="N744" s="18"/>
      <c r="O744" s="19"/>
      <c r="P744" s="19"/>
      <c r="Q744" s="19"/>
    </row>
    <row r="745" ht="18.75" spans="1:17">
      <c r="A745" s="14">
        <v>740</v>
      </c>
      <c r="B745" s="15" t="s">
        <v>118</v>
      </c>
      <c r="C745" s="15" t="s">
        <v>866</v>
      </c>
      <c r="D745" s="16">
        <v>7749244.4027</v>
      </c>
      <c r="E745" s="16">
        <v>1756759.3705</v>
      </c>
      <c r="F745" s="17">
        <f t="shared" si="11"/>
        <v>9506003.7732</v>
      </c>
      <c r="G745" s="18"/>
      <c r="H745" s="18"/>
      <c r="I745" s="19"/>
      <c r="J745" s="19"/>
      <c r="K745" s="19"/>
      <c r="L745" s="19"/>
      <c r="M745" s="18"/>
      <c r="N745" s="18"/>
      <c r="O745" s="19"/>
      <c r="P745" s="19"/>
      <c r="Q745" s="19"/>
    </row>
    <row r="746" ht="18.75" spans="1:17">
      <c r="A746" s="14">
        <v>741</v>
      </c>
      <c r="B746" s="15" t="s">
        <v>118</v>
      </c>
      <c r="C746" s="15" t="s">
        <v>868</v>
      </c>
      <c r="D746" s="16">
        <v>8676328.4997</v>
      </c>
      <c r="E746" s="16">
        <v>1966930.0129</v>
      </c>
      <c r="F746" s="17">
        <f t="shared" si="11"/>
        <v>10643258.5126</v>
      </c>
      <c r="G746" s="18"/>
      <c r="H746" s="18"/>
      <c r="I746" s="19"/>
      <c r="J746" s="19"/>
      <c r="K746" s="19"/>
      <c r="L746" s="19"/>
      <c r="M746" s="18"/>
      <c r="N746" s="18"/>
      <c r="O746" s="19"/>
      <c r="P746" s="19"/>
      <c r="Q746" s="19"/>
    </row>
    <row r="747" ht="18.75" spans="1:17">
      <c r="A747" s="14">
        <v>742</v>
      </c>
      <c r="B747" s="15" t="s">
        <v>118</v>
      </c>
      <c r="C747" s="15" t="s">
        <v>870</v>
      </c>
      <c r="D747" s="16">
        <v>12169214.4637</v>
      </c>
      <c r="E747" s="16">
        <v>2758769.8141</v>
      </c>
      <c r="F747" s="17">
        <f t="shared" si="11"/>
        <v>14927984.2778</v>
      </c>
      <c r="G747" s="18"/>
      <c r="H747" s="18"/>
      <c r="I747" s="19"/>
      <c r="J747" s="19"/>
      <c r="K747" s="19"/>
      <c r="L747" s="19"/>
      <c r="M747" s="18"/>
      <c r="N747" s="18"/>
      <c r="O747" s="19"/>
      <c r="P747" s="19"/>
      <c r="Q747" s="19"/>
    </row>
    <row r="748" ht="18.75" spans="1:17">
      <c r="A748" s="14">
        <v>743</v>
      </c>
      <c r="B748" s="15" t="s">
        <v>118</v>
      </c>
      <c r="C748" s="15" t="s">
        <v>872</v>
      </c>
      <c r="D748" s="16">
        <v>10085135.7545</v>
      </c>
      <c r="E748" s="16">
        <v>2286307.6474</v>
      </c>
      <c r="F748" s="17">
        <f t="shared" si="11"/>
        <v>12371443.4019</v>
      </c>
      <c r="G748" s="18"/>
      <c r="H748" s="18"/>
      <c r="I748" s="19"/>
      <c r="J748" s="19"/>
      <c r="K748" s="19"/>
      <c r="L748" s="19"/>
      <c r="M748" s="18"/>
      <c r="N748" s="18"/>
      <c r="O748" s="19"/>
      <c r="P748" s="19"/>
      <c r="Q748" s="19"/>
    </row>
    <row r="749" ht="18.75" spans="1:17">
      <c r="A749" s="14">
        <v>744</v>
      </c>
      <c r="B749" s="15" t="s">
        <v>118</v>
      </c>
      <c r="C749" s="15" t="s">
        <v>874</v>
      </c>
      <c r="D749" s="16">
        <v>9285083.7237</v>
      </c>
      <c r="E749" s="16">
        <v>2104935.2672</v>
      </c>
      <c r="F749" s="17">
        <f t="shared" si="11"/>
        <v>11390018.9909</v>
      </c>
      <c r="G749" s="18"/>
      <c r="H749" s="18"/>
      <c r="I749" s="19"/>
      <c r="J749" s="19"/>
      <c r="K749" s="19"/>
      <c r="L749" s="19"/>
      <c r="M749" s="18"/>
      <c r="N749" s="18"/>
      <c r="O749" s="19"/>
      <c r="P749" s="19"/>
      <c r="Q749" s="19"/>
    </row>
    <row r="750" ht="18.75" spans="1:17">
      <c r="A750" s="14">
        <v>745</v>
      </c>
      <c r="B750" s="15" t="s">
        <v>118</v>
      </c>
      <c r="C750" s="15" t="s">
        <v>876</v>
      </c>
      <c r="D750" s="16">
        <v>8066833.2606</v>
      </c>
      <c r="E750" s="16">
        <v>1828756.9967</v>
      </c>
      <c r="F750" s="17">
        <f t="shared" si="11"/>
        <v>9895590.2573</v>
      </c>
      <c r="G750" s="18"/>
      <c r="H750" s="18"/>
      <c r="I750" s="19"/>
      <c r="J750" s="19"/>
      <c r="K750" s="19"/>
      <c r="L750" s="19"/>
      <c r="M750" s="18"/>
      <c r="N750" s="18"/>
      <c r="O750" s="19"/>
      <c r="P750" s="19"/>
      <c r="Q750" s="19"/>
    </row>
    <row r="751" ht="18.75" spans="1:17">
      <c r="A751" s="14">
        <v>746</v>
      </c>
      <c r="B751" s="15" t="s">
        <v>118</v>
      </c>
      <c r="C751" s="15" t="s">
        <v>878</v>
      </c>
      <c r="D751" s="16">
        <v>10638862.3074</v>
      </c>
      <c r="E751" s="16">
        <v>2411837.8617</v>
      </c>
      <c r="F751" s="17">
        <f t="shared" si="11"/>
        <v>13050700.1691</v>
      </c>
      <c r="G751" s="18"/>
      <c r="H751" s="18"/>
      <c r="I751" s="19"/>
      <c r="J751" s="19"/>
      <c r="K751" s="19"/>
      <c r="L751" s="19"/>
      <c r="M751" s="18"/>
      <c r="N751" s="18"/>
      <c r="O751" s="19"/>
      <c r="P751" s="19"/>
      <c r="Q751" s="19"/>
    </row>
    <row r="752" ht="18.75" spans="1:17">
      <c r="A752" s="14">
        <v>747</v>
      </c>
      <c r="B752" s="15" t="s">
        <v>118</v>
      </c>
      <c r="C752" s="15" t="s">
        <v>880</v>
      </c>
      <c r="D752" s="16">
        <v>7503106.4888</v>
      </c>
      <c r="E752" s="16">
        <v>1700959.7255</v>
      </c>
      <c r="F752" s="17">
        <f t="shared" si="11"/>
        <v>9204066.2143</v>
      </c>
      <c r="G752" s="18"/>
      <c r="H752" s="18"/>
      <c r="I752" s="19"/>
      <c r="J752" s="19"/>
      <c r="K752" s="19"/>
      <c r="L752" s="19"/>
      <c r="M752" s="18"/>
      <c r="N752" s="18"/>
      <c r="O752" s="19"/>
      <c r="P752" s="19"/>
      <c r="Q752" s="19"/>
    </row>
    <row r="753" ht="18.75" spans="1:17">
      <c r="A753" s="14">
        <v>748</v>
      </c>
      <c r="B753" s="15" t="s">
        <v>118</v>
      </c>
      <c r="C753" s="15" t="s">
        <v>882</v>
      </c>
      <c r="D753" s="16">
        <v>7186783.0738</v>
      </c>
      <c r="E753" s="16">
        <v>1629248.9761</v>
      </c>
      <c r="F753" s="17">
        <f t="shared" si="11"/>
        <v>8816032.0499</v>
      </c>
      <c r="G753" s="18"/>
      <c r="H753" s="18"/>
      <c r="I753" s="19"/>
      <c r="J753" s="19"/>
      <c r="K753" s="19"/>
      <c r="L753" s="19"/>
      <c r="M753" s="18"/>
      <c r="N753" s="18"/>
      <c r="O753" s="19"/>
      <c r="P753" s="19"/>
      <c r="Q753" s="19"/>
    </row>
    <row r="754" ht="18.75" spans="1:17">
      <c r="A754" s="14">
        <v>749</v>
      </c>
      <c r="B754" s="15" t="s">
        <v>118</v>
      </c>
      <c r="C754" s="15" t="s">
        <v>884</v>
      </c>
      <c r="D754" s="16">
        <v>7705330.5055</v>
      </c>
      <c r="E754" s="16">
        <v>1746804.0579</v>
      </c>
      <c r="F754" s="17">
        <f t="shared" si="11"/>
        <v>9452134.5634</v>
      </c>
      <c r="G754" s="18"/>
      <c r="H754" s="18"/>
      <c r="I754" s="19"/>
      <c r="J754" s="19"/>
      <c r="K754" s="19"/>
      <c r="L754" s="19"/>
      <c r="M754" s="18"/>
      <c r="N754" s="18"/>
      <c r="O754" s="19"/>
      <c r="P754" s="19"/>
      <c r="Q754" s="19"/>
    </row>
    <row r="755" ht="18.75" spans="1:17">
      <c r="A755" s="14">
        <v>750</v>
      </c>
      <c r="B755" s="15" t="s">
        <v>118</v>
      </c>
      <c r="C755" s="15" t="s">
        <v>886</v>
      </c>
      <c r="D755" s="16">
        <v>8380458.2585</v>
      </c>
      <c r="E755" s="16">
        <v>1899856.013</v>
      </c>
      <c r="F755" s="17">
        <f t="shared" si="11"/>
        <v>10280314.2715</v>
      </c>
      <c r="G755" s="18"/>
      <c r="H755" s="18"/>
      <c r="I755" s="19"/>
      <c r="J755" s="19"/>
      <c r="K755" s="19"/>
      <c r="L755" s="19"/>
      <c r="M755" s="18"/>
      <c r="N755" s="18"/>
      <c r="O755" s="19"/>
      <c r="P755" s="19"/>
      <c r="Q755" s="19"/>
    </row>
    <row r="756" ht="18.75" spans="1:17">
      <c r="A756" s="14">
        <v>751</v>
      </c>
      <c r="B756" s="15" t="s">
        <v>118</v>
      </c>
      <c r="C756" s="15" t="s">
        <v>888</v>
      </c>
      <c r="D756" s="16">
        <v>9221740.9639</v>
      </c>
      <c r="E756" s="16">
        <v>2090575.4173</v>
      </c>
      <c r="F756" s="17">
        <f t="shared" si="11"/>
        <v>11312316.3812</v>
      </c>
      <c r="G756" s="18"/>
      <c r="H756" s="18"/>
      <c r="I756" s="19"/>
      <c r="J756" s="19"/>
      <c r="K756" s="19"/>
      <c r="L756" s="19"/>
      <c r="M756" s="18"/>
      <c r="N756" s="18"/>
      <c r="O756" s="19"/>
      <c r="P756" s="19"/>
      <c r="Q756" s="19"/>
    </row>
    <row r="757" ht="18.75" spans="1:17">
      <c r="A757" s="14">
        <v>752</v>
      </c>
      <c r="B757" s="15" t="s">
        <v>118</v>
      </c>
      <c r="C757" s="15" t="s">
        <v>890</v>
      </c>
      <c r="D757" s="16">
        <v>8553072.5119</v>
      </c>
      <c r="E757" s="16">
        <v>1938987.7904</v>
      </c>
      <c r="F757" s="17">
        <f t="shared" si="11"/>
        <v>10492060.3023</v>
      </c>
      <c r="G757" s="18"/>
      <c r="H757" s="18"/>
      <c r="I757" s="19"/>
      <c r="J757" s="19"/>
      <c r="K757" s="19"/>
      <c r="L757" s="19"/>
      <c r="M757" s="18"/>
      <c r="N757" s="18"/>
      <c r="O757" s="19"/>
      <c r="P757" s="19"/>
      <c r="Q757" s="19"/>
    </row>
    <row r="758" ht="18.75" spans="1:17">
      <c r="A758" s="14">
        <v>753</v>
      </c>
      <c r="B758" s="15" t="s">
        <v>118</v>
      </c>
      <c r="C758" s="15" t="s">
        <v>892</v>
      </c>
      <c r="D758" s="16">
        <v>8913767.4957</v>
      </c>
      <c r="E758" s="16">
        <v>2020757.6069</v>
      </c>
      <c r="F758" s="17">
        <f t="shared" si="11"/>
        <v>10934525.1026</v>
      </c>
      <c r="G758" s="18"/>
      <c r="H758" s="18"/>
      <c r="I758" s="19"/>
      <c r="J758" s="19"/>
      <c r="K758" s="19"/>
      <c r="L758" s="19"/>
      <c r="M758" s="18"/>
      <c r="N758" s="18"/>
      <c r="O758" s="19"/>
      <c r="P758" s="19"/>
      <c r="Q758" s="19"/>
    </row>
    <row r="759" ht="18.75" spans="1:17">
      <c r="A759" s="14">
        <v>754</v>
      </c>
      <c r="B759" s="15" t="s">
        <v>118</v>
      </c>
      <c r="C759" s="15" t="s">
        <v>894</v>
      </c>
      <c r="D759" s="16">
        <v>8892585.2658</v>
      </c>
      <c r="E759" s="16">
        <v>2015955.5799</v>
      </c>
      <c r="F759" s="17">
        <f t="shared" si="11"/>
        <v>10908540.8457</v>
      </c>
      <c r="G759" s="18"/>
      <c r="H759" s="18"/>
      <c r="I759" s="19"/>
      <c r="J759" s="19"/>
      <c r="K759" s="19"/>
      <c r="L759" s="19"/>
      <c r="M759" s="18"/>
      <c r="N759" s="18"/>
      <c r="O759" s="19"/>
      <c r="P759" s="19"/>
      <c r="Q759" s="19"/>
    </row>
    <row r="760" ht="18.75" spans="1:17">
      <c r="A760" s="14">
        <v>755</v>
      </c>
      <c r="B760" s="15" t="s">
        <v>119</v>
      </c>
      <c r="C760" s="15" t="s">
        <v>898</v>
      </c>
      <c r="D760" s="16">
        <v>8370327.487</v>
      </c>
      <c r="E760" s="16">
        <v>1897559.3597</v>
      </c>
      <c r="F760" s="17">
        <f t="shared" si="11"/>
        <v>10267886.8467</v>
      </c>
      <c r="G760" s="18"/>
      <c r="H760" s="18"/>
      <c r="I760" s="19"/>
      <c r="J760" s="19"/>
      <c r="K760" s="19"/>
      <c r="L760" s="19"/>
      <c r="M760" s="18"/>
      <c r="N760" s="18"/>
      <c r="O760" s="19"/>
      <c r="P760" s="19"/>
      <c r="Q760" s="19"/>
    </row>
    <row r="761" ht="18.75" spans="1:17">
      <c r="A761" s="14">
        <v>756</v>
      </c>
      <c r="B761" s="15" t="s">
        <v>119</v>
      </c>
      <c r="C761" s="15" t="s">
        <v>900</v>
      </c>
      <c r="D761" s="16">
        <v>8104569.033</v>
      </c>
      <c r="E761" s="16">
        <v>1837311.7239</v>
      </c>
      <c r="F761" s="17">
        <f t="shared" si="11"/>
        <v>9941880.7569</v>
      </c>
      <c r="G761" s="18"/>
      <c r="H761" s="18"/>
      <c r="I761" s="19"/>
      <c r="J761" s="19"/>
      <c r="K761" s="19"/>
      <c r="L761" s="19"/>
      <c r="M761" s="18"/>
      <c r="N761" s="18"/>
      <c r="O761" s="19"/>
      <c r="P761" s="19"/>
      <c r="Q761" s="19"/>
    </row>
    <row r="762" ht="18.75" spans="1:17">
      <c r="A762" s="14">
        <v>757</v>
      </c>
      <c r="B762" s="15" t="s">
        <v>119</v>
      </c>
      <c r="C762" s="15" t="s">
        <v>902</v>
      </c>
      <c r="D762" s="16">
        <v>9564718.9665</v>
      </c>
      <c r="E762" s="16">
        <v>2168328.7812</v>
      </c>
      <c r="F762" s="17">
        <f t="shared" si="11"/>
        <v>11733047.7477</v>
      </c>
      <c r="G762" s="18"/>
      <c r="H762" s="18"/>
      <c r="I762" s="19"/>
      <c r="J762" s="19"/>
      <c r="K762" s="19"/>
      <c r="L762" s="19"/>
      <c r="M762" s="18"/>
      <c r="N762" s="18"/>
      <c r="O762" s="19"/>
      <c r="P762" s="19"/>
      <c r="Q762" s="19"/>
    </row>
    <row r="763" ht="18.75" spans="1:17">
      <c r="A763" s="14">
        <v>758</v>
      </c>
      <c r="B763" s="15" t="s">
        <v>119</v>
      </c>
      <c r="C763" s="15" t="s">
        <v>904</v>
      </c>
      <c r="D763" s="16">
        <v>10556659.3759</v>
      </c>
      <c r="E763" s="16">
        <v>2393202.397</v>
      </c>
      <c r="F763" s="17">
        <f t="shared" si="11"/>
        <v>12949861.7729</v>
      </c>
      <c r="G763" s="18"/>
      <c r="H763" s="18"/>
      <c r="I763" s="19"/>
      <c r="J763" s="19"/>
      <c r="K763" s="19"/>
      <c r="L763" s="19"/>
      <c r="M763" s="18"/>
      <c r="N763" s="18"/>
      <c r="O763" s="19"/>
      <c r="P763" s="19"/>
      <c r="Q763" s="19"/>
    </row>
    <row r="764" ht="18.75" spans="1:17">
      <c r="A764" s="14">
        <v>759</v>
      </c>
      <c r="B764" s="15" t="s">
        <v>119</v>
      </c>
      <c r="C764" s="15" t="s">
        <v>906</v>
      </c>
      <c r="D764" s="16">
        <v>9188446.9452</v>
      </c>
      <c r="E764" s="16">
        <v>2083027.6389</v>
      </c>
      <c r="F764" s="17">
        <f t="shared" si="11"/>
        <v>11271474.5841</v>
      </c>
      <c r="G764" s="18"/>
      <c r="H764" s="18"/>
      <c r="I764" s="19"/>
      <c r="J764" s="19"/>
      <c r="K764" s="19"/>
      <c r="L764" s="19"/>
      <c r="M764" s="18"/>
      <c r="N764" s="18"/>
      <c r="O764" s="19"/>
      <c r="P764" s="19"/>
      <c r="Q764" s="19"/>
    </row>
    <row r="765" ht="18.75" spans="1:17">
      <c r="A765" s="14">
        <v>760</v>
      </c>
      <c r="B765" s="15" t="s">
        <v>119</v>
      </c>
      <c r="C765" s="15" t="s">
        <v>908</v>
      </c>
      <c r="D765" s="16">
        <v>12758687.9965</v>
      </c>
      <c r="E765" s="16">
        <v>2892403.8949</v>
      </c>
      <c r="F765" s="17">
        <f t="shared" si="11"/>
        <v>15651091.8914</v>
      </c>
      <c r="G765" s="18"/>
      <c r="H765" s="18"/>
      <c r="I765" s="19"/>
      <c r="J765" s="19"/>
      <c r="K765" s="19"/>
      <c r="L765" s="19"/>
      <c r="M765" s="18"/>
      <c r="N765" s="18"/>
      <c r="O765" s="19"/>
      <c r="P765" s="19"/>
      <c r="Q765" s="19"/>
    </row>
    <row r="766" ht="37.5" spans="1:17">
      <c r="A766" s="14">
        <v>761</v>
      </c>
      <c r="B766" s="15" t="s">
        <v>119</v>
      </c>
      <c r="C766" s="15" t="s">
        <v>910</v>
      </c>
      <c r="D766" s="16">
        <v>9689670.0088</v>
      </c>
      <c r="E766" s="16">
        <v>2196655.2738</v>
      </c>
      <c r="F766" s="17">
        <f t="shared" si="11"/>
        <v>11886325.2826</v>
      </c>
      <c r="G766" s="18"/>
      <c r="H766" s="18"/>
      <c r="I766" s="19"/>
      <c r="J766" s="19"/>
      <c r="K766" s="19"/>
      <c r="L766" s="19"/>
      <c r="M766" s="18"/>
      <c r="N766" s="18"/>
      <c r="O766" s="19"/>
      <c r="P766" s="19"/>
      <c r="Q766" s="19"/>
    </row>
    <row r="767" ht="18.75" spans="1:17">
      <c r="A767" s="14">
        <v>762</v>
      </c>
      <c r="B767" s="15" t="s">
        <v>119</v>
      </c>
      <c r="C767" s="15" t="s">
        <v>824</v>
      </c>
      <c r="D767" s="16">
        <v>8791169.0026</v>
      </c>
      <c r="E767" s="16">
        <v>1992964.4389</v>
      </c>
      <c r="F767" s="17">
        <f t="shared" si="11"/>
        <v>10784133.4415</v>
      </c>
      <c r="G767" s="18"/>
      <c r="H767" s="18"/>
      <c r="I767" s="19"/>
      <c r="J767" s="19"/>
      <c r="K767" s="19"/>
      <c r="L767" s="19"/>
      <c r="M767" s="18"/>
      <c r="N767" s="18"/>
      <c r="O767" s="19"/>
      <c r="P767" s="19"/>
      <c r="Q767" s="19"/>
    </row>
    <row r="768" ht="18.75" spans="1:17">
      <c r="A768" s="14">
        <v>763</v>
      </c>
      <c r="B768" s="15" t="s">
        <v>119</v>
      </c>
      <c r="C768" s="15" t="s">
        <v>913</v>
      </c>
      <c r="D768" s="16">
        <v>9503502.2972</v>
      </c>
      <c r="E768" s="16">
        <v>2154450.9175</v>
      </c>
      <c r="F768" s="17">
        <f t="shared" si="11"/>
        <v>11657953.2147</v>
      </c>
      <c r="G768" s="18"/>
      <c r="H768" s="18"/>
      <c r="I768" s="19"/>
      <c r="J768" s="19"/>
      <c r="K768" s="19"/>
      <c r="L768" s="19"/>
      <c r="M768" s="18"/>
      <c r="N768" s="18"/>
      <c r="O768" s="19"/>
      <c r="P768" s="19"/>
      <c r="Q768" s="19"/>
    </row>
    <row r="769" ht="18.75" spans="1:17">
      <c r="A769" s="14">
        <v>764</v>
      </c>
      <c r="B769" s="15" t="s">
        <v>119</v>
      </c>
      <c r="C769" s="15" t="s">
        <v>915</v>
      </c>
      <c r="D769" s="16">
        <v>12543847.991</v>
      </c>
      <c r="E769" s="16">
        <v>2843699.5086</v>
      </c>
      <c r="F769" s="17">
        <f t="shared" si="11"/>
        <v>15387547.4996</v>
      </c>
      <c r="G769" s="18"/>
      <c r="H769" s="18"/>
      <c r="I769" s="19"/>
      <c r="J769" s="19"/>
      <c r="K769" s="19"/>
      <c r="L769" s="19"/>
      <c r="M769" s="18"/>
      <c r="N769" s="18"/>
      <c r="O769" s="19"/>
      <c r="P769" s="19"/>
      <c r="Q769" s="19"/>
    </row>
    <row r="770" ht="18.75" spans="1:17">
      <c r="A770" s="14">
        <v>765</v>
      </c>
      <c r="B770" s="15" t="s">
        <v>119</v>
      </c>
      <c r="C770" s="15" t="s">
        <v>917</v>
      </c>
      <c r="D770" s="16">
        <v>7832127.397</v>
      </c>
      <c r="E770" s="16">
        <v>1775549.0059</v>
      </c>
      <c r="F770" s="17">
        <f t="shared" si="11"/>
        <v>9607676.4029</v>
      </c>
      <c r="G770" s="18"/>
      <c r="H770" s="18"/>
      <c r="I770" s="19"/>
      <c r="J770" s="19"/>
      <c r="K770" s="19"/>
      <c r="L770" s="19"/>
      <c r="M770" s="18"/>
      <c r="N770" s="18"/>
      <c r="O770" s="19"/>
      <c r="P770" s="19"/>
      <c r="Q770" s="19"/>
    </row>
    <row r="771" ht="37.5" spans="1:17">
      <c r="A771" s="14">
        <v>766</v>
      </c>
      <c r="B771" s="15" t="s">
        <v>119</v>
      </c>
      <c r="C771" s="15" t="s">
        <v>919</v>
      </c>
      <c r="D771" s="16">
        <v>9046236.5978</v>
      </c>
      <c r="E771" s="16">
        <v>2050788.4492</v>
      </c>
      <c r="F771" s="17">
        <f t="shared" si="11"/>
        <v>11097025.047</v>
      </c>
      <c r="G771" s="18"/>
      <c r="H771" s="18"/>
      <c r="I771" s="19"/>
      <c r="J771" s="19"/>
      <c r="K771" s="19"/>
      <c r="L771" s="19"/>
      <c r="M771" s="18"/>
      <c r="N771" s="18"/>
      <c r="O771" s="19"/>
      <c r="P771" s="19"/>
      <c r="Q771" s="19"/>
    </row>
    <row r="772" ht="18.75" spans="1:17">
      <c r="A772" s="14">
        <v>767</v>
      </c>
      <c r="B772" s="15" t="s">
        <v>119</v>
      </c>
      <c r="C772" s="15" t="s">
        <v>921</v>
      </c>
      <c r="D772" s="16">
        <v>9584190.2887</v>
      </c>
      <c r="E772" s="16">
        <v>2172742.9441</v>
      </c>
      <c r="F772" s="17">
        <f t="shared" si="11"/>
        <v>11756933.2328</v>
      </c>
      <c r="G772" s="18"/>
      <c r="H772" s="18"/>
      <c r="I772" s="19"/>
      <c r="J772" s="19"/>
      <c r="K772" s="19"/>
      <c r="L772" s="19"/>
      <c r="M772" s="18"/>
      <c r="N772" s="18"/>
      <c r="O772" s="19"/>
      <c r="P772" s="19"/>
      <c r="Q772" s="19"/>
    </row>
    <row r="773" ht="18.75" spans="1:17">
      <c r="A773" s="14">
        <v>768</v>
      </c>
      <c r="B773" s="15" t="s">
        <v>119</v>
      </c>
      <c r="C773" s="15" t="s">
        <v>923</v>
      </c>
      <c r="D773" s="16">
        <v>10584846.7429</v>
      </c>
      <c r="E773" s="16">
        <v>2399592.4937</v>
      </c>
      <c r="F773" s="17">
        <f t="shared" si="11"/>
        <v>12984439.2366</v>
      </c>
      <c r="G773" s="18"/>
      <c r="H773" s="18"/>
      <c r="I773" s="19"/>
      <c r="J773" s="19"/>
      <c r="K773" s="19"/>
      <c r="L773" s="19"/>
      <c r="M773" s="18"/>
      <c r="N773" s="18"/>
      <c r="O773" s="19"/>
      <c r="P773" s="19"/>
      <c r="Q773" s="19"/>
    </row>
    <row r="774" ht="18.75" spans="1:17">
      <c r="A774" s="14">
        <v>769</v>
      </c>
      <c r="B774" s="15" t="s">
        <v>927</v>
      </c>
      <c r="C774" s="15" t="s">
        <v>928</v>
      </c>
      <c r="D774" s="16">
        <v>6992040.276</v>
      </c>
      <c r="E774" s="16">
        <v>1585100.6415</v>
      </c>
      <c r="F774" s="17">
        <f t="shared" si="11"/>
        <v>8577140.9175</v>
      </c>
      <c r="G774" s="18"/>
      <c r="H774" s="18"/>
      <c r="I774" s="19"/>
      <c r="J774" s="19"/>
      <c r="K774" s="19"/>
      <c r="L774" s="19"/>
      <c r="M774" s="18"/>
      <c r="N774" s="18"/>
      <c r="O774" s="19"/>
      <c r="P774" s="19"/>
      <c r="Q774" s="19"/>
    </row>
    <row r="775" ht="37.5" spans="1:17">
      <c r="A775" s="14">
        <v>770</v>
      </c>
      <c r="B775" s="15" t="s">
        <v>927</v>
      </c>
      <c r="C775" s="15" t="s">
        <v>930</v>
      </c>
      <c r="D775" s="16">
        <v>17849023.8672</v>
      </c>
      <c r="E775" s="16">
        <v>4046386.7576</v>
      </c>
      <c r="F775" s="17">
        <f t="shared" ref="F775:F779" si="12">D775+E775</f>
        <v>21895410.6248</v>
      </c>
      <c r="G775" s="18"/>
      <c r="H775" s="18"/>
      <c r="I775" s="19"/>
      <c r="J775" s="19"/>
      <c r="K775" s="19"/>
      <c r="L775" s="19"/>
      <c r="M775" s="18"/>
      <c r="N775" s="18"/>
      <c r="O775" s="19"/>
      <c r="P775" s="19"/>
      <c r="Q775" s="19"/>
    </row>
    <row r="776" ht="18.75" spans="1:17">
      <c r="A776" s="14">
        <v>771</v>
      </c>
      <c r="B776" s="15" t="s">
        <v>927</v>
      </c>
      <c r="C776" s="15" t="s">
        <v>932</v>
      </c>
      <c r="D776" s="16">
        <v>10053867.0367</v>
      </c>
      <c r="E776" s="16">
        <v>2279219.0062</v>
      </c>
      <c r="F776" s="17">
        <f t="shared" si="12"/>
        <v>12333086.0429</v>
      </c>
      <c r="G776" s="18"/>
      <c r="H776" s="18"/>
      <c r="I776" s="19"/>
      <c r="J776" s="19"/>
      <c r="K776" s="19"/>
      <c r="L776" s="19"/>
      <c r="M776" s="18"/>
      <c r="N776" s="18"/>
      <c r="O776" s="19"/>
      <c r="P776" s="19"/>
      <c r="Q776" s="19"/>
    </row>
    <row r="777" ht="18.75" spans="1:17">
      <c r="A777" s="14">
        <v>772</v>
      </c>
      <c r="B777" s="15" t="s">
        <v>927</v>
      </c>
      <c r="C777" s="15" t="s">
        <v>934</v>
      </c>
      <c r="D777" s="16">
        <v>8616297.3404</v>
      </c>
      <c r="E777" s="16">
        <v>1953320.9052</v>
      </c>
      <c r="F777" s="17">
        <f t="shared" si="12"/>
        <v>10569618.2456</v>
      </c>
      <c r="G777" s="18"/>
      <c r="H777" s="18"/>
      <c r="I777" s="19"/>
      <c r="J777" s="19"/>
      <c r="K777" s="19"/>
      <c r="L777" s="19"/>
      <c r="M777" s="18"/>
      <c r="N777" s="18"/>
      <c r="O777" s="19"/>
      <c r="P777" s="19"/>
      <c r="Q777" s="19"/>
    </row>
    <row r="778" ht="18.75" spans="1:17">
      <c r="A778" s="14">
        <v>773</v>
      </c>
      <c r="B778" s="15" t="s">
        <v>927</v>
      </c>
      <c r="C778" s="15" t="s">
        <v>936</v>
      </c>
      <c r="D778" s="16">
        <v>8186947.5671</v>
      </c>
      <c r="E778" s="16">
        <v>1855986.9978</v>
      </c>
      <c r="F778" s="17">
        <f t="shared" si="12"/>
        <v>10042934.5649</v>
      </c>
      <c r="G778" s="18"/>
      <c r="H778" s="18"/>
      <c r="I778" s="19"/>
      <c r="J778" s="19"/>
      <c r="K778" s="19"/>
      <c r="L778" s="19"/>
      <c r="M778" s="18"/>
      <c r="N778" s="18"/>
      <c r="O778" s="19"/>
      <c r="P778" s="19"/>
      <c r="Q778" s="19"/>
    </row>
    <row r="779" ht="18.75" spans="1:17">
      <c r="A779" s="14">
        <v>774</v>
      </c>
      <c r="B779" s="15" t="s">
        <v>927</v>
      </c>
      <c r="C779" s="15" t="s">
        <v>938</v>
      </c>
      <c r="D779" s="16">
        <v>8421404.9737</v>
      </c>
      <c r="E779" s="16">
        <v>1909138.6633</v>
      </c>
      <c r="F779" s="17">
        <f t="shared" si="12"/>
        <v>10330543.637</v>
      </c>
      <c r="G779" s="18"/>
      <c r="H779" s="18"/>
      <c r="I779" s="19"/>
      <c r="J779" s="19"/>
      <c r="K779" s="19"/>
      <c r="L779" s="19"/>
      <c r="M779" s="18"/>
      <c r="N779" s="18"/>
      <c r="O779" s="19"/>
      <c r="P779" s="19"/>
      <c r="Q779" s="19"/>
    </row>
    <row r="780" ht="18.75" spans="1:17">
      <c r="A780" s="20"/>
      <c r="B780" s="21" t="s">
        <v>42</v>
      </c>
      <c r="C780" s="22"/>
      <c r="D780" s="23">
        <f>SUM(D6:D779)</f>
        <v>6616652684.0705</v>
      </c>
      <c r="E780" s="23">
        <f>SUM(E6:E779)</f>
        <v>1499999999.999</v>
      </c>
      <c r="F780" s="23">
        <f>SUM(F6:F779)</f>
        <v>8116652684.0695</v>
      </c>
    </row>
  </sheetData>
  <mergeCells count="4">
    <mergeCell ref="A1:F1"/>
    <mergeCell ref="A2:F2"/>
    <mergeCell ref="A3:F3"/>
    <mergeCell ref="B780:C780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OAGF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MONTHENTRY</vt:lpstr>
      <vt:lpstr>Sum &amp; FG</vt:lpstr>
      <vt:lpstr>State Details</vt:lpstr>
      <vt:lpstr>LGCs Details</vt:lpstr>
      <vt:lpstr>Summary</vt:lpstr>
      <vt:lpstr>Ecology to States</vt:lpstr>
      <vt:lpstr>Ecology to LGCs</vt:lpstr>
      <vt:lpstr>ECOLOGY TO INDIVIDUAL LGCS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FUNDS</dc:creator>
  <cp:lastModifiedBy>USER</cp:lastModifiedBy>
  <dcterms:created xsi:type="dcterms:W3CDTF">2003-11-12T09:54:00Z</dcterms:created>
  <cp:lastPrinted>2026-06-11T20:06:00Z</cp:lastPrinted>
  <dcterms:modified xsi:type="dcterms:W3CDTF">2026-06-22T12:18:38Z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05B078E78A6A4F85BC333F7642395ADD_13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